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svg" ContentType="image/svg+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codeName="ThisWorkbook" defaultThemeVersion="124226"/>
  <bookViews>
    <workbookView xWindow="65426" yWindow="65426" windowWidth="19420" windowHeight="10420" tabRatio="935" firstSheet="1" activeTab="1"/>
  </bookViews>
  <sheets>
    <sheet name="Admin" sheetId="7" state="hidden" r:id="rId1"/>
    <sheet name="Introduction" sheetId="9" r:id="rId2"/>
    <sheet name="1 Results" sheetId="2" r:id="rId3"/>
    <sheet name="2 Parameters &amp; Assumptions" sheetId="3" r:id="rId4"/>
    <sheet name="3 Direct mitigation" sheetId="4" r:id="rId5"/>
    <sheet name="4 Indirect mitigation" sheetId="11" r:id="rId6"/>
    <sheet name="5 Guidance" sheetId="8" r:id="rId7"/>
    <sheet name="Auxiliary calculation " sheetId="13" r:id="rId8"/>
  </sheets>
  <definedNames/>
  <calcPr calcId="191029"/>
  <extLst/>
</workbook>
</file>

<file path=xl/comments4.xml><?xml version="1.0" encoding="utf-8"?>
<comments xmlns="http://schemas.openxmlformats.org/spreadsheetml/2006/main">
  <authors>
    <author>TSU</author>
  </authors>
  <commentList>
    <comment ref="K22" authorId="0">
      <text>
        <r>
          <rPr>
            <b/>
            <sz val="9"/>
            <color rgb="FF000000"/>
            <rFont val="Segoe UI"/>
            <family val="2"/>
          </rPr>
          <t>TSU:</t>
        </r>
        <r>
          <rPr>
            <sz val="9"/>
            <color rgb="FF000000"/>
            <rFont val="Segoe UI"/>
            <family val="2"/>
          </rPr>
          <t xml:space="preserve">
</t>
        </r>
        <r>
          <rPr>
            <sz val="9"/>
            <color rgb="FF000000"/>
            <rFont val="Segoe UI"/>
            <family val="2"/>
          </rPr>
          <t xml:space="preserve">If this was not a fictional NAMA Support Project example, applicants should also provide the URL if possible
</t>
        </r>
      </text>
    </comment>
    <comment ref="E25" authorId="0">
      <text>
        <r>
          <rPr>
            <b/>
            <sz val="9"/>
            <rFont val="Segoe UI"/>
            <family val="2"/>
          </rPr>
          <t>TSU:</t>
        </r>
        <r>
          <rPr>
            <sz val="9"/>
            <rFont val="Segoe UI"/>
            <family val="2"/>
          </rPr>
          <t xml:space="preserve">
The methodological approach follwos a „whole house“ approach, not a calculation of each technology / specific measure applied. Hence, the lifetime applies for the general refurbishment.</t>
        </r>
      </text>
    </comment>
    <comment ref="P32" authorId="0">
      <text>
        <r>
          <rPr>
            <b/>
            <sz val="9"/>
            <color rgb="FF000000"/>
            <rFont val="Segoe UI"/>
            <family val="2"/>
          </rPr>
          <t>TSU:</t>
        </r>
        <r>
          <rPr>
            <sz val="9"/>
            <color rgb="FF000000"/>
            <rFont val="Segoe UI"/>
            <family val="2"/>
          </rPr>
          <t xml:space="preserve">
As this is a calculated value, the accuracy depends on the input variables. That is why no independent indication is required. Same holds for cells P37:P42, P48:P49 and P55:P58</t>
        </r>
      </text>
    </comment>
  </commentList>
</comments>
</file>

<file path=xl/comments5.xml><?xml version="1.0" encoding="utf-8"?>
<comments xmlns="http://schemas.openxmlformats.org/spreadsheetml/2006/main">
  <authors>
    <author>TSU</author>
  </authors>
  <commentList>
    <comment ref="H36" authorId="0">
      <text>
        <r>
          <rPr>
            <b/>
            <sz val="9"/>
            <color rgb="FF000000"/>
            <rFont val="Segoe UI"/>
            <family val="2"/>
          </rPr>
          <t>TSU:</t>
        </r>
        <r>
          <rPr>
            <sz val="9"/>
            <color rgb="FF000000"/>
            <rFont val="Segoe UI"/>
            <family val="2"/>
          </rPr>
          <t xml:space="preserve">
</t>
        </r>
        <r>
          <rPr>
            <sz val="9"/>
            <color rgb="FF000000"/>
            <rFont val="Segoe UI"/>
            <family val="2"/>
          </rPr>
          <t>It is assumed that 75 buildings are retrofitted and in full "operation" in year 3. (Can be for example 50 at the start of the year and 100 at the end of the year)</t>
        </r>
      </text>
    </comment>
    <comment ref="H37" authorId="0">
      <text>
        <r>
          <rPr>
            <b/>
            <sz val="9"/>
            <color rgb="FF000000"/>
            <rFont val="Segoe UI"/>
            <family val="2"/>
          </rPr>
          <t>TSU:</t>
        </r>
        <r>
          <rPr>
            <sz val="9"/>
            <color rgb="FF000000"/>
            <rFont val="Segoe UI"/>
            <family val="2"/>
          </rPr>
          <t xml:space="preserve">
</t>
        </r>
        <r>
          <rPr>
            <sz val="9"/>
            <color rgb="FF000000"/>
            <rFont val="Segoe UI"/>
            <family val="2"/>
          </rPr>
          <t xml:space="preserve">Please link input parameters to sheet "2 Parameters &amp; Assumptions" if possible/applicable
</t>
        </r>
        <r>
          <rPr>
            <sz val="9"/>
            <color rgb="FF000000"/>
            <rFont val="Segoe UI"/>
            <family val="2"/>
          </rPr>
          <t xml:space="preserve">as done here.
</t>
        </r>
      </text>
    </comment>
    <comment ref="H40" authorId="0">
      <text>
        <r>
          <rPr>
            <b/>
            <sz val="9"/>
            <color rgb="FF000000"/>
            <rFont val="Segoe UI"/>
            <family val="2"/>
          </rPr>
          <t>TSU:</t>
        </r>
        <r>
          <rPr>
            <sz val="9"/>
            <color rgb="FF000000"/>
            <rFont val="Segoe UI"/>
            <family val="2"/>
          </rPr>
          <t xml:space="preserve">
</t>
        </r>
        <r>
          <rPr>
            <sz val="9"/>
            <color rgb="FF000000"/>
            <rFont val="Segoe UI"/>
            <family val="2"/>
          </rPr>
          <t>It is assumed that 50 buildings are retrofitted and in full "operation" in year 3. (Can be for example 40 at the start of the year and 60 at the end of the year)</t>
        </r>
      </text>
    </comment>
    <comment ref="H44" authorId="0">
      <text>
        <r>
          <rPr>
            <b/>
            <sz val="9"/>
            <color rgb="FF000000"/>
            <rFont val="Segoe UI"/>
            <family val="2"/>
          </rPr>
          <t>TSU:</t>
        </r>
        <r>
          <rPr>
            <sz val="9"/>
            <color rgb="FF000000"/>
            <rFont val="Segoe UI"/>
            <family val="2"/>
          </rPr>
          <t xml:space="preserve">
</t>
        </r>
        <r>
          <rPr>
            <sz val="9"/>
            <color rgb="FF000000"/>
            <rFont val="Segoe UI"/>
            <family val="2"/>
          </rPr>
          <t>The formula used reflects the dynamic baseline</t>
        </r>
      </text>
    </comment>
    <comment ref="H45" authorId="0">
      <text>
        <r>
          <rPr>
            <b/>
            <sz val="9"/>
            <color rgb="FF000000"/>
            <rFont val="Segoe UI"/>
            <family val="2"/>
          </rPr>
          <t>TSU:</t>
        </r>
        <r>
          <rPr>
            <sz val="9"/>
            <color rgb="FF000000"/>
            <rFont val="Segoe UI"/>
            <family val="2"/>
          </rPr>
          <t xml:space="preserve">
</t>
        </r>
        <r>
          <rPr>
            <sz val="9"/>
            <color rgb="FF000000"/>
            <rFont val="Segoe UI"/>
            <family val="2"/>
          </rPr>
          <t>The formula used reflects the dynamic baseline</t>
        </r>
      </text>
    </comment>
  </commentList>
</comments>
</file>

<file path=xl/comments7.xml><?xml version="1.0" encoding="utf-8"?>
<comments xmlns="http://schemas.openxmlformats.org/spreadsheetml/2006/main">
  <authors>
    <author>TSU</author>
  </authors>
  <commentList>
    <comment ref="C15" authorId="0">
      <text>
        <r>
          <rPr>
            <b/>
            <sz val="9"/>
            <rFont val="Segoe UI"/>
            <family val="2"/>
          </rPr>
          <t>TSU:</t>
        </r>
        <r>
          <rPr>
            <sz val="9"/>
            <rFont val="Segoe UI"/>
            <family val="2"/>
          </rPr>
          <t xml:space="preserve">
For this example, CDM Methodology AMS II.R, Version 01.0, "Energy efficiency space heating measures for residential buildings" has been applied.</t>
        </r>
      </text>
    </comment>
    <comment ref="E39" authorId="0">
      <text>
        <r>
          <rPr>
            <b/>
            <sz val="9"/>
            <rFont val="Segoe UI"/>
            <family val="2"/>
          </rPr>
          <t>TSU:</t>
        </r>
        <r>
          <rPr>
            <sz val="9"/>
            <rFont val="Segoe UI"/>
            <family val="2"/>
          </rPr>
          <t xml:space="preserve">
For this example, default values for NCV and emission factors have been sourced at IPCC</t>
        </r>
      </text>
    </comment>
  </commentList>
</comments>
</file>

<file path=xl/sharedStrings.xml><?xml version="1.0" encoding="utf-8"?>
<sst xmlns="http://schemas.openxmlformats.org/spreadsheetml/2006/main" count="1052" uniqueCount="427">
  <si>
    <t>Year</t>
  </si>
  <si>
    <t>Country:</t>
  </si>
  <si>
    <t>Project Title:</t>
  </si>
  <si>
    <t xml:space="preserve">Date: </t>
  </si>
  <si>
    <t>Version:</t>
  </si>
  <si>
    <t>Unit</t>
  </si>
  <si>
    <t>Year 1</t>
  </si>
  <si>
    <t>Year 2</t>
  </si>
  <si>
    <t>Year 3</t>
  </si>
  <si>
    <t>Year 4</t>
  </si>
  <si>
    <t>Year 5</t>
  </si>
  <si>
    <t>Year 6</t>
  </si>
  <si>
    <t>Year 7</t>
  </si>
  <si>
    <t>Year 8</t>
  </si>
  <si>
    <t>Year 9</t>
  </si>
  <si>
    <t>Year 10</t>
  </si>
  <si>
    <t>Year 11</t>
  </si>
  <si>
    <t>Year 12</t>
  </si>
  <si>
    <t>Year 13</t>
  </si>
  <si>
    <t>Year 14</t>
  </si>
  <si>
    <t>Year 15</t>
  </si>
  <si>
    <t>Over technology lifetime</t>
  </si>
  <si>
    <t>NSP cost-efficiency (of NSP funding)</t>
  </si>
  <si>
    <t>Requested NSP Funding:</t>
  </si>
  <si>
    <t>Million EUR</t>
  </si>
  <si>
    <t>Agriculture</t>
  </si>
  <si>
    <t>Energy Efficiency</t>
  </si>
  <si>
    <t>Forestry</t>
  </si>
  <si>
    <t>Transport</t>
  </si>
  <si>
    <t>Waste</t>
  </si>
  <si>
    <t>Value</t>
  </si>
  <si>
    <t>Source</t>
  </si>
  <si>
    <t>Technology lifetime</t>
  </si>
  <si>
    <t>Performance indicators</t>
  </si>
  <si>
    <t>Description / Comment</t>
  </si>
  <si>
    <t>Name</t>
  </si>
  <si>
    <t>1) Baseline emissions</t>
  </si>
  <si>
    <t xml:space="preserve">Please describe the general mitigation potential and the approach for its determination, e.g. incl. related mitigation technology/intervention in its technical parameters, e.g. size, volume, lifetime and its operational output (e.g. number of kWh produced per year, development of efficiency and replacements throughout the lifetime). Please give reference to any methodology (e.g. Clean Development Mechanism) applied and present the key steps and calculations of the methodology.  </t>
  </si>
  <si>
    <t>Please describe the baseline scenario for the project (if different from the BAU):</t>
  </si>
  <si>
    <t>Please describe the project boundary for the mitigation determination:</t>
  </si>
  <si>
    <t>Calculation / Source</t>
  </si>
  <si>
    <t>Where:</t>
  </si>
  <si>
    <t>2) Project emissions</t>
  </si>
  <si>
    <t>A</t>
  </si>
  <si>
    <t>B</t>
  </si>
  <si>
    <t>C</t>
  </si>
  <si>
    <t>D</t>
  </si>
  <si>
    <t>E</t>
  </si>
  <si>
    <t>F</t>
  </si>
  <si>
    <t>G</t>
  </si>
  <si>
    <t>H</t>
  </si>
  <si>
    <t>I</t>
  </si>
  <si>
    <t>J</t>
  </si>
  <si>
    <t>e.g. A x B x C</t>
  </si>
  <si>
    <t>BEy =</t>
  </si>
  <si>
    <t>PEy =</t>
  </si>
  <si>
    <t>LEy =</t>
  </si>
  <si>
    <t>3) Leakage emissions</t>
  </si>
  <si>
    <t>4) Emission reductions</t>
  </si>
  <si>
    <t>ERy =</t>
  </si>
  <si>
    <t>ERy = BEy - PEy - LEy =</t>
  </si>
  <si>
    <t>Other</t>
  </si>
  <si>
    <t>Sector 2:</t>
  </si>
  <si>
    <t>Please select</t>
  </si>
  <si>
    <t xml:space="preserve">Please select </t>
  </si>
  <si>
    <t>Total mitigation potential over period</t>
  </si>
  <si>
    <t>Annual average mitigation potential</t>
  </si>
  <si>
    <t>-</t>
  </si>
  <si>
    <t>Overview of possible resources and guidance for determination of the mitigation potential</t>
  </si>
  <si>
    <t>VERRA (VCS)</t>
  </si>
  <si>
    <t>Forest Carbon Partnership Facility (FCPF)</t>
  </si>
  <si>
    <t>per year</t>
  </si>
  <si>
    <t>accumulated</t>
  </si>
  <si>
    <t>Annual</t>
  </si>
  <si>
    <t>Total</t>
  </si>
  <si>
    <t>Accuracy</t>
  </si>
  <si>
    <t>unknown</t>
  </si>
  <si>
    <t>NA</t>
  </si>
  <si>
    <t>Rebound effects are assumed to be</t>
  </si>
  <si>
    <t>Sectors</t>
  </si>
  <si>
    <t>Months</t>
  </si>
  <si>
    <t>Years</t>
  </si>
  <si>
    <t>Rebound</t>
  </si>
  <si>
    <t>Introduction</t>
  </si>
  <si>
    <t>1 Results</t>
  </si>
  <si>
    <t>5 Guidance</t>
  </si>
  <si>
    <t>below 10%</t>
  </si>
  <si>
    <t>below 100%</t>
  </si>
  <si>
    <t>below 20%</t>
  </si>
  <si>
    <t>below 50%</t>
  </si>
  <si>
    <t>Cells for input</t>
  </si>
  <si>
    <t>Please fill all these cells (if applicable, which will be for most NSPs true). If you click into the cells, often further guidance for filling is provided.</t>
  </si>
  <si>
    <t>Direct mitigation potential</t>
  </si>
  <si>
    <t>Parameters and assumptions</t>
  </si>
  <si>
    <t>Indirect mitigation potential</t>
  </si>
  <si>
    <t>Guidance and resources</t>
  </si>
  <si>
    <t>Presentation of the results</t>
  </si>
  <si>
    <t>Introduction to sheets</t>
  </si>
  <si>
    <t>Introduction to the Annex</t>
  </si>
  <si>
    <t>Sector 1:</t>
  </si>
  <si>
    <t>Direct GHG mitigation potential</t>
  </si>
  <si>
    <t>Component (if applicable):</t>
  </si>
  <si>
    <t>Row reference</t>
  </si>
  <si>
    <t>Baseline emissions (BE)</t>
  </si>
  <si>
    <t>Description of the mitigation potential and the project boundary</t>
  </si>
  <si>
    <t>Please determine in the following baseline emissions, any project emissions, potential leakage emissions (if applicable) and the resulting emission reductions and substantiate them with plausible assumptions.</t>
  </si>
  <si>
    <t>Project emissions (PE)</t>
  </si>
  <si>
    <t>Please describe sources of project emissions:</t>
  </si>
  <si>
    <t>Please describe sources of leakage emissions:</t>
  </si>
  <si>
    <t>Leakage emissions (LE)</t>
  </si>
  <si>
    <t>Sheet 1: Results</t>
  </si>
  <si>
    <t>Indirect GHG mitigation potential</t>
  </si>
  <si>
    <t>Calculated based on input</t>
  </si>
  <si>
    <t>Colour coding of cells:</t>
  </si>
  <si>
    <t>Clean Development Mechanism (CDM) - Methodologies and tools</t>
  </si>
  <si>
    <t>3 Direct mitigation</t>
  </si>
  <si>
    <t>Overall accuracy is estimated to be</t>
  </si>
  <si>
    <t>Direct mitigation</t>
  </si>
  <si>
    <t>Indirect mitigation</t>
  </si>
  <si>
    <t>Rebound effects</t>
  </si>
  <si>
    <t xml:space="preserve">NAMA Facility Monitoring and Evaluation Framework </t>
  </si>
  <si>
    <t>NSP Duration:</t>
  </si>
  <si>
    <t>Go to Instruction</t>
  </si>
  <si>
    <t>Go to Guidance</t>
  </si>
  <si>
    <t>Periods</t>
  </si>
  <si>
    <r>
      <t xml:space="preserve"> tCO</t>
    </r>
    <r>
      <rPr>
        <vertAlign val="subscript"/>
        <sz val="10"/>
        <rFont val="Calibri"/>
        <family val="2"/>
        <scheme val="minor"/>
      </rPr>
      <t>2</t>
    </r>
    <r>
      <rPr>
        <sz val="10"/>
        <rFont val="Calibri"/>
        <family val="2"/>
        <scheme val="minor"/>
      </rPr>
      <t>e/a</t>
    </r>
  </si>
  <si>
    <r>
      <t xml:space="preserve"> tCO</t>
    </r>
    <r>
      <rPr>
        <vertAlign val="subscript"/>
        <sz val="10"/>
        <rFont val="Calibri"/>
        <family val="2"/>
        <scheme val="minor"/>
      </rPr>
      <t>2</t>
    </r>
    <r>
      <rPr>
        <sz val="10"/>
        <rFont val="Calibri"/>
        <family val="2"/>
        <scheme val="minor"/>
      </rPr>
      <t>e</t>
    </r>
  </si>
  <si>
    <r>
      <t>EUR/tCO</t>
    </r>
    <r>
      <rPr>
        <vertAlign val="subscript"/>
        <sz val="10"/>
        <color theme="1"/>
        <rFont val="Calibri"/>
        <family val="2"/>
        <scheme val="minor"/>
      </rPr>
      <t>2</t>
    </r>
    <r>
      <rPr>
        <sz val="10"/>
        <color theme="1"/>
        <rFont val="Calibri"/>
        <family val="2"/>
        <scheme val="minor"/>
      </rPr>
      <t>e</t>
    </r>
  </si>
  <si>
    <r>
      <t>GWP</t>
    </r>
    <r>
      <rPr>
        <vertAlign val="subscript"/>
        <sz val="10"/>
        <color theme="1"/>
        <rFont val="Calibri"/>
        <family val="2"/>
        <scheme val="minor"/>
      </rPr>
      <t>100</t>
    </r>
    <r>
      <rPr>
        <sz val="10"/>
        <color theme="1"/>
        <rFont val="Calibri"/>
        <family val="2"/>
        <scheme val="minor"/>
      </rPr>
      <t xml:space="preserve"> CO</t>
    </r>
    <r>
      <rPr>
        <vertAlign val="subscript"/>
        <sz val="10"/>
        <color theme="1"/>
        <rFont val="Calibri"/>
        <family val="2"/>
        <scheme val="minor"/>
      </rPr>
      <t>2</t>
    </r>
  </si>
  <si>
    <r>
      <t>tCO</t>
    </r>
    <r>
      <rPr>
        <vertAlign val="subscript"/>
        <sz val="10"/>
        <color theme="1"/>
        <rFont val="Calibri"/>
        <family val="2"/>
        <scheme val="minor"/>
      </rPr>
      <t>2</t>
    </r>
    <r>
      <rPr>
        <sz val="10"/>
        <color theme="1"/>
        <rFont val="Calibri"/>
        <family val="2"/>
        <scheme val="minor"/>
      </rPr>
      <t>e/tCO</t>
    </r>
    <r>
      <rPr>
        <vertAlign val="subscript"/>
        <sz val="10"/>
        <color theme="1"/>
        <rFont val="Calibri"/>
        <family val="2"/>
        <scheme val="minor"/>
      </rPr>
      <t>2</t>
    </r>
  </si>
  <si>
    <r>
      <t>GWP</t>
    </r>
    <r>
      <rPr>
        <vertAlign val="subscript"/>
        <sz val="10"/>
        <color theme="1"/>
        <rFont val="Calibri"/>
        <family val="2"/>
        <scheme val="minor"/>
      </rPr>
      <t>100</t>
    </r>
    <r>
      <rPr>
        <sz val="10"/>
        <color theme="1"/>
        <rFont val="Calibri"/>
        <family val="2"/>
        <scheme val="minor"/>
      </rPr>
      <t xml:space="preserve"> CH</t>
    </r>
    <r>
      <rPr>
        <vertAlign val="subscript"/>
        <sz val="10"/>
        <color theme="1"/>
        <rFont val="Calibri"/>
        <family val="2"/>
        <scheme val="minor"/>
      </rPr>
      <t>4</t>
    </r>
  </si>
  <si>
    <r>
      <t>tCO</t>
    </r>
    <r>
      <rPr>
        <vertAlign val="subscript"/>
        <sz val="10"/>
        <color theme="1"/>
        <rFont val="Calibri"/>
        <family val="2"/>
        <scheme val="minor"/>
      </rPr>
      <t>2</t>
    </r>
    <r>
      <rPr>
        <sz val="10"/>
        <color theme="1"/>
        <rFont val="Calibri"/>
        <family val="2"/>
        <scheme val="minor"/>
      </rPr>
      <t>e/tCH</t>
    </r>
    <r>
      <rPr>
        <vertAlign val="subscript"/>
        <sz val="10"/>
        <color theme="1"/>
        <rFont val="Calibri"/>
        <family val="2"/>
        <scheme val="minor"/>
      </rPr>
      <t>4</t>
    </r>
  </si>
  <si>
    <r>
      <t>GWP</t>
    </r>
    <r>
      <rPr>
        <vertAlign val="subscript"/>
        <sz val="10"/>
        <color theme="1"/>
        <rFont val="Calibri"/>
        <family val="2"/>
        <scheme val="minor"/>
      </rPr>
      <t>100</t>
    </r>
    <r>
      <rPr>
        <sz val="10"/>
        <color theme="1"/>
        <rFont val="Calibri"/>
        <family val="2"/>
        <scheme val="minor"/>
      </rPr>
      <t xml:space="preserve"> N</t>
    </r>
    <r>
      <rPr>
        <vertAlign val="subscript"/>
        <sz val="10"/>
        <color theme="1"/>
        <rFont val="Calibri"/>
        <family val="2"/>
        <scheme val="minor"/>
      </rPr>
      <t>2</t>
    </r>
    <r>
      <rPr>
        <sz val="10"/>
        <color theme="1"/>
        <rFont val="Calibri"/>
        <family val="2"/>
        <scheme val="minor"/>
      </rPr>
      <t>0</t>
    </r>
  </si>
  <si>
    <r>
      <t>tCO</t>
    </r>
    <r>
      <rPr>
        <vertAlign val="subscript"/>
        <sz val="10"/>
        <color theme="1"/>
        <rFont val="Calibri"/>
        <family val="2"/>
        <scheme val="minor"/>
      </rPr>
      <t>2</t>
    </r>
    <r>
      <rPr>
        <sz val="10"/>
        <color theme="1"/>
        <rFont val="Calibri"/>
        <family val="2"/>
        <scheme val="minor"/>
      </rPr>
      <t>e/tN</t>
    </r>
    <r>
      <rPr>
        <vertAlign val="subscript"/>
        <sz val="10"/>
        <color theme="1"/>
        <rFont val="Calibri"/>
        <family val="2"/>
        <scheme val="minor"/>
      </rPr>
      <t>2</t>
    </r>
    <r>
      <rPr>
        <sz val="10"/>
        <color theme="1"/>
        <rFont val="Calibri"/>
        <family val="2"/>
        <scheme val="minor"/>
      </rPr>
      <t>O</t>
    </r>
  </si>
  <si>
    <r>
      <t>GWP</t>
    </r>
    <r>
      <rPr>
        <vertAlign val="subscript"/>
        <sz val="10"/>
        <color theme="1"/>
        <rFont val="Calibri"/>
        <family val="2"/>
        <scheme val="minor"/>
      </rPr>
      <t>100</t>
    </r>
    <r>
      <rPr>
        <sz val="10"/>
        <color theme="1"/>
        <rFont val="Calibri"/>
        <family val="2"/>
        <scheme val="minor"/>
      </rPr>
      <t xml:space="preserve"> SF</t>
    </r>
    <r>
      <rPr>
        <vertAlign val="subscript"/>
        <sz val="10"/>
        <color theme="1"/>
        <rFont val="Calibri"/>
        <family val="2"/>
        <scheme val="minor"/>
      </rPr>
      <t>6</t>
    </r>
  </si>
  <si>
    <r>
      <t>tCO</t>
    </r>
    <r>
      <rPr>
        <vertAlign val="subscript"/>
        <sz val="10"/>
        <color theme="1"/>
        <rFont val="Calibri"/>
        <family val="2"/>
        <scheme val="minor"/>
      </rPr>
      <t>2</t>
    </r>
    <r>
      <rPr>
        <sz val="10"/>
        <color theme="1"/>
        <rFont val="Calibri"/>
        <family val="2"/>
        <scheme val="minor"/>
      </rPr>
      <t>e/tSF</t>
    </r>
    <r>
      <rPr>
        <vertAlign val="subscript"/>
        <sz val="10"/>
        <color theme="1"/>
        <rFont val="Calibri"/>
        <family val="2"/>
        <scheme val="minor"/>
      </rPr>
      <t>6</t>
    </r>
  </si>
  <si>
    <r>
      <t>tCO</t>
    </r>
    <r>
      <rPr>
        <vertAlign val="subscript"/>
        <sz val="10"/>
        <rFont val="Calibri"/>
        <family val="2"/>
        <scheme val="minor"/>
      </rPr>
      <t>2</t>
    </r>
    <r>
      <rPr>
        <sz val="10"/>
        <rFont val="Calibri"/>
        <family val="2"/>
        <scheme val="minor"/>
      </rPr>
      <t>e</t>
    </r>
  </si>
  <si>
    <r>
      <t>tCO</t>
    </r>
    <r>
      <rPr>
        <b/>
        <vertAlign val="subscript"/>
        <sz val="10"/>
        <rFont val="Calibri"/>
        <family val="2"/>
        <scheme val="minor"/>
      </rPr>
      <t>2</t>
    </r>
    <r>
      <rPr>
        <b/>
        <sz val="10"/>
        <rFont val="Calibri"/>
        <family val="2"/>
        <scheme val="minor"/>
      </rPr>
      <t>e/a</t>
    </r>
  </si>
  <si>
    <r>
      <t>tCO</t>
    </r>
    <r>
      <rPr>
        <b/>
        <vertAlign val="subscript"/>
        <sz val="10"/>
        <rFont val="Calibri"/>
        <family val="2"/>
        <scheme val="minor"/>
      </rPr>
      <t>2</t>
    </r>
    <r>
      <rPr>
        <b/>
        <sz val="10"/>
        <rFont val="Calibri"/>
        <family val="2"/>
        <scheme val="minor"/>
      </rPr>
      <t>e</t>
    </r>
  </si>
  <si>
    <r>
      <t>Baseline emissions in year y (tCO</t>
    </r>
    <r>
      <rPr>
        <vertAlign val="subscript"/>
        <sz val="10"/>
        <rFont val="Calibri"/>
        <family val="2"/>
        <scheme val="minor"/>
      </rPr>
      <t>2</t>
    </r>
    <r>
      <rPr>
        <sz val="10"/>
        <rFont val="Calibri"/>
        <family val="2"/>
        <scheme val="minor"/>
      </rPr>
      <t>e)</t>
    </r>
  </si>
  <si>
    <r>
      <t>Project emissions in year y (tCO</t>
    </r>
    <r>
      <rPr>
        <vertAlign val="subscript"/>
        <sz val="10"/>
        <rFont val="Calibri"/>
        <family val="2"/>
        <scheme val="minor"/>
      </rPr>
      <t>2</t>
    </r>
    <r>
      <rPr>
        <sz val="10"/>
        <rFont val="Calibri"/>
        <family val="2"/>
        <scheme val="minor"/>
      </rPr>
      <t>e)</t>
    </r>
  </si>
  <si>
    <r>
      <t>Leakage emissions in year y (tCO</t>
    </r>
    <r>
      <rPr>
        <vertAlign val="subscript"/>
        <sz val="10"/>
        <rFont val="Calibri"/>
        <family val="2"/>
        <scheme val="minor"/>
      </rPr>
      <t>2</t>
    </r>
    <r>
      <rPr>
        <sz val="10"/>
        <rFont val="Calibri"/>
        <family val="2"/>
        <scheme val="minor"/>
      </rPr>
      <t>e)</t>
    </r>
  </si>
  <si>
    <r>
      <t xml:space="preserve">Emission reductions in year </t>
    </r>
    <r>
      <rPr>
        <i/>
        <sz val="10"/>
        <color indexed="8"/>
        <rFont val="Calibri"/>
        <family val="2"/>
        <scheme val="minor"/>
      </rPr>
      <t xml:space="preserve">y </t>
    </r>
    <r>
      <rPr>
        <sz val="10"/>
        <color indexed="8"/>
        <rFont val="Calibri"/>
        <family val="2"/>
        <scheme val="minor"/>
      </rPr>
      <t>(tCO</t>
    </r>
    <r>
      <rPr>
        <vertAlign val="subscript"/>
        <sz val="10"/>
        <color indexed="8"/>
        <rFont val="Calibri"/>
        <family val="2"/>
        <scheme val="minor"/>
      </rPr>
      <t>2</t>
    </r>
    <r>
      <rPr>
        <sz val="10"/>
        <color indexed="8"/>
        <rFont val="Calibri"/>
        <family val="2"/>
        <scheme val="minor"/>
      </rPr>
      <t>e)</t>
    </r>
  </si>
  <si>
    <r>
      <t xml:space="preserve">Baseline emissions in year </t>
    </r>
    <r>
      <rPr>
        <i/>
        <sz val="10"/>
        <color indexed="8"/>
        <rFont val="Calibri"/>
        <family val="2"/>
        <scheme val="minor"/>
      </rPr>
      <t xml:space="preserve">y </t>
    </r>
    <r>
      <rPr>
        <sz val="10"/>
        <color indexed="8"/>
        <rFont val="Calibri"/>
        <family val="2"/>
        <scheme val="minor"/>
      </rPr>
      <t>(tCO</t>
    </r>
    <r>
      <rPr>
        <vertAlign val="subscript"/>
        <sz val="10"/>
        <color indexed="8"/>
        <rFont val="Calibri"/>
        <family val="2"/>
        <scheme val="minor"/>
      </rPr>
      <t>2</t>
    </r>
    <r>
      <rPr>
        <sz val="10"/>
        <color indexed="8"/>
        <rFont val="Calibri"/>
        <family val="2"/>
        <scheme val="minor"/>
      </rPr>
      <t>e)</t>
    </r>
  </si>
  <si>
    <r>
      <t xml:space="preserve">Project emissions in </t>
    </r>
    <r>
      <rPr>
        <i/>
        <sz val="10"/>
        <color indexed="8"/>
        <rFont val="Calibri"/>
        <family val="2"/>
        <scheme val="minor"/>
      </rPr>
      <t xml:space="preserve">year y </t>
    </r>
    <r>
      <rPr>
        <sz val="10"/>
        <color indexed="8"/>
        <rFont val="Calibri"/>
        <family val="2"/>
        <scheme val="minor"/>
      </rPr>
      <t>(tCO</t>
    </r>
    <r>
      <rPr>
        <vertAlign val="subscript"/>
        <sz val="10"/>
        <color indexed="8"/>
        <rFont val="Calibri"/>
        <family val="2"/>
        <scheme val="minor"/>
      </rPr>
      <t>2</t>
    </r>
    <r>
      <rPr>
        <sz val="10"/>
        <color indexed="8"/>
        <rFont val="Calibri"/>
        <family val="2"/>
        <scheme val="minor"/>
      </rPr>
      <t>e)</t>
    </r>
  </si>
  <si>
    <t>NSP implementation</t>
  </si>
  <si>
    <t>IPCC main webpage</t>
  </si>
  <si>
    <t xml:space="preserve">Intergovernmental Panel on Climate Change (IPCC) - Guidelines for National Greenhouse Gas Inventories, 2006
 </t>
  </si>
  <si>
    <t xml:space="preserve">Guidelines for National Greenhouse Gas Inventories, 2006
</t>
  </si>
  <si>
    <t>Greenhouse Gas Protocol for Project Accounting – Greenhouse Gas Protocol</t>
  </si>
  <si>
    <t>GHG Protocol main website</t>
  </si>
  <si>
    <t>GHG Protocol for Project Accounting</t>
  </si>
  <si>
    <t>GHG Protocol Policy and Action Standard</t>
  </si>
  <si>
    <t xml:space="preserve">CDM main webpage </t>
  </si>
  <si>
    <t>CDM Methodologies and Tools</t>
  </si>
  <si>
    <t>CDM Methodology Booklet</t>
  </si>
  <si>
    <t>GEF main webpage</t>
  </si>
  <si>
    <t>Manual for Calculating GHG Benefits of GEF Projects: Energy Efficiency and Renewable Energy Projects</t>
  </si>
  <si>
    <t>Global Environment Facility (GEF) - Manual for Calculating GHG Benefits of GEF Transportation Projects, 2011</t>
  </si>
  <si>
    <t>Global Environment Facility (GEF) - Manual for Calculating the GHG Benefits of GEF Projects: Energy Efficiency and Renewable Energy Projects, 2008</t>
  </si>
  <si>
    <t>Manual for Calculating GHG Benefits of GEF Transportation Projects</t>
  </si>
  <si>
    <t>Gold Standard Foundation (GS) - Gold Standard Methodologies</t>
  </si>
  <si>
    <t>Gold Standard main webpage</t>
  </si>
  <si>
    <t xml:space="preserve">Gold Standard - Standard Documents / SDG Impact Quantification / Methodologies </t>
  </si>
  <si>
    <t>FCPF main webpage</t>
  </si>
  <si>
    <t xml:space="preserve">FCPF Requirements and Templates </t>
  </si>
  <si>
    <t xml:space="preserve">Default values </t>
  </si>
  <si>
    <t>FCPF Buffer Guidelines</t>
  </si>
  <si>
    <t>VERRA website</t>
  </si>
  <si>
    <t>VCS Methodologies</t>
  </si>
  <si>
    <t>Go to Monitoring and Evaluation Framework of the NAMA Facility</t>
  </si>
  <si>
    <t>Do not change content on this sheet, only if authorized!</t>
  </si>
  <si>
    <t>Outline</t>
  </si>
  <si>
    <t>Annex 7</t>
  </si>
  <si>
    <t>NSP implementation / period after NSP end</t>
  </si>
  <si>
    <t>Proposal</t>
  </si>
  <si>
    <t>Outline = 0</t>
  </si>
  <si>
    <t>Proposal = 1</t>
  </si>
  <si>
    <t>Annex 6</t>
  </si>
  <si>
    <t>7th Call</t>
  </si>
  <si>
    <t>NAMA Facility</t>
  </si>
  <si>
    <t>GHG mitigation potential</t>
  </si>
  <si>
    <t>cumulative</t>
  </si>
  <si>
    <t>Year 16</t>
  </si>
  <si>
    <t>2 Parameters &amp; Assumptions</t>
  </si>
  <si>
    <t>4 Indirect mitigation</t>
  </si>
  <si>
    <t>Applicant:</t>
  </si>
  <si>
    <t>NSO:</t>
  </si>
  <si>
    <t>NSP information</t>
  </si>
  <si>
    <t xml:space="preserve">NSP impact estimation </t>
  </si>
  <si>
    <t>Comments/Explanation:</t>
  </si>
  <si>
    <t>Comment/Explanation:</t>
  </si>
  <si>
    <t>List of indicators:</t>
  </si>
  <si>
    <r>
      <t>GWP</t>
    </r>
    <r>
      <rPr>
        <vertAlign val="subscript"/>
        <sz val="10"/>
        <color theme="1"/>
        <rFont val="Calibri"/>
        <family val="2"/>
        <scheme val="minor"/>
      </rPr>
      <t xml:space="preserve">100 </t>
    </r>
    <r>
      <rPr>
        <sz val="10"/>
        <color theme="1"/>
        <rFont val="Calibri"/>
        <family val="2"/>
        <scheme val="minor"/>
      </rPr>
      <t>NF</t>
    </r>
    <r>
      <rPr>
        <vertAlign val="subscript"/>
        <sz val="10"/>
        <color theme="1"/>
        <rFont val="Calibri"/>
        <family val="2"/>
        <scheme val="minor"/>
      </rPr>
      <t>3</t>
    </r>
  </si>
  <si>
    <r>
      <t>tCO</t>
    </r>
    <r>
      <rPr>
        <vertAlign val="subscript"/>
        <sz val="10"/>
        <color theme="1"/>
        <rFont val="Calibri"/>
        <family val="2"/>
        <scheme val="minor"/>
      </rPr>
      <t>2</t>
    </r>
    <r>
      <rPr>
        <sz val="10"/>
        <color theme="1"/>
        <rFont val="Calibri"/>
        <family val="2"/>
        <scheme val="minor"/>
      </rPr>
      <t>e/tNF</t>
    </r>
    <r>
      <rPr>
        <vertAlign val="subscript"/>
        <sz val="10"/>
        <color theme="1"/>
        <rFont val="Calibri"/>
        <family val="2"/>
        <scheme val="minor"/>
      </rPr>
      <t>3</t>
    </r>
  </si>
  <si>
    <t xml:space="preserve">http://www.climatechange2013.org/images/report/WG1AR5_Chapter08_FINAL.pdf </t>
  </si>
  <si>
    <t>Global Warming Potential for 100 years</t>
  </si>
  <si>
    <t>high: +/- 5%</t>
  </si>
  <si>
    <t>medium: +/-15%</t>
  </si>
  <si>
    <t>low: +/- 25%</t>
  </si>
  <si>
    <t>Sheet 3: Direct mitigation</t>
  </si>
  <si>
    <t>Sheet 2: Parameters &amp; Assumptions</t>
  </si>
  <si>
    <t>5) Overall accuracy</t>
  </si>
  <si>
    <t>7) Potential rebound effects</t>
  </si>
  <si>
    <t>Risk</t>
  </si>
  <si>
    <t>Go to Sheet 1</t>
  </si>
  <si>
    <t>Go to Sheet 2</t>
  </si>
  <si>
    <t>Go to Sheet 3</t>
  </si>
  <si>
    <t>Go to Sheet 4</t>
  </si>
  <si>
    <t>Go to Sheet 5</t>
  </si>
  <si>
    <t>The risk related to political and institutional changes is assumed to be</t>
  </si>
  <si>
    <t>6) Potential risks related to the estimation of the mitigation potential</t>
  </si>
  <si>
    <t>low: &lt; 10%</t>
  </si>
  <si>
    <t>medium: &lt; 25%</t>
  </si>
  <si>
    <t>high &gt; 25%</t>
  </si>
  <si>
    <t>Please add other risks, if deemed relevant</t>
  </si>
  <si>
    <t>The risk in terms of delay of implementation is assumed to be</t>
  </si>
  <si>
    <t>The risk in terms of performance of technology is assumed to be</t>
  </si>
  <si>
    <t>The risk in terms of malfunction of technology is assumed to be</t>
  </si>
  <si>
    <t>Sheet 4: Indirect mitigation</t>
  </si>
  <si>
    <t xml:space="preserve">Gold Standard helps accelerate progress toward the Paris Agreement and the Sustainable Development Goals through high-impact assets that represent the greatest environmental integrity and contributions to sustainable development. The GS provides methodologies for quantifying the environmental / climate impact for the voluntary carbon market. In addition to CDM methods, GS also granted other methods for the voluntary market, particularly for the energy, waste, agricultural sector.
</t>
  </si>
  <si>
    <t xml:space="preserve">Variety of sector-specific calculation tools </t>
  </si>
  <si>
    <r>
      <t xml:space="preserve">This sheet provides an overview of the direct and indirect results of the NSP. </t>
    </r>
    <r>
      <rPr>
        <u val="single"/>
        <sz val="10"/>
        <rFont val="Calibri"/>
        <family val="2"/>
        <scheme val="minor"/>
      </rPr>
      <t>Please fill NSP information on this sheet including the envisaged period/duration of the NSP. Without filling the duration (years/months) the calculations will not work!</t>
    </r>
    <r>
      <rPr>
        <sz val="10"/>
        <color theme="1"/>
        <rFont val="Calibri"/>
        <family val="2"/>
        <scheme val="minor"/>
      </rPr>
      <t xml:space="preserve">
</t>
    </r>
  </si>
  <si>
    <t>Renewable Energy</t>
  </si>
  <si>
    <t>10 years after NSP end</t>
  </si>
  <si>
    <t>Note: up to max. 5 year and 6 month</t>
  </si>
  <si>
    <t>Summary table for Proposal (please copy &amp; paste)</t>
  </si>
  <si>
    <t>NSP Implementation</t>
  </si>
  <si>
    <t>Average</t>
  </si>
  <si>
    <r>
      <t>tCO</t>
    </r>
    <r>
      <rPr>
        <vertAlign val="subscript"/>
        <sz val="10"/>
        <color theme="1"/>
        <rFont val="Calibri (Body)"/>
        <family val="2"/>
      </rPr>
      <t>2</t>
    </r>
    <r>
      <rPr>
        <sz val="10"/>
        <color theme="1"/>
        <rFont val="Calibri"/>
        <family val="2"/>
        <scheme val="minor"/>
      </rPr>
      <t>e</t>
    </r>
  </si>
  <si>
    <t>CDM Standardised Baselines</t>
  </si>
  <si>
    <t>Input parameters and assumptions applied for the estimation</t>
  </si>
  <si>
    <t>Item / Description</t>
  </si>
  <si>
    <t>Over technology lifetime (optional)</t>
  </si>
  <si>
    <t xml:space="preserve">Period after NSP end </t>
  </si>
  <si>
    <t>Please list in the table below all relevant input parameters and assumptions (including constants, default values, etc.) used for determining the emission reduction potential. Please add further rows as needed. If required (e.g. if the NSP consists of several different components) you can copy the sheet so you have one sheet (e.g. 2a, 2b, 2c,etc.) for the different components. For calculations in Sheet 3 and 4, please link parameters used in formulas to this table and the values provided below accordingly by using cell references in formulas.</t>
  </si>
  <si>
    <t>Over technology lifetime:</t>
  </si>
  <si>
    <t xml:space="preserve">The baseline is defined as the hypothetical situation without the project, hence the baseline emissions (BE) are the emissions that are expected without the project during the given period. When baselines are determined, a suitable method should be used and country / sector-specific, climate-relevant data should be considered.   
Please fill the space/table below for the estimation / documentation. Rows can be inserted or the entire table area can be copied/replicated below as needed. If applicable, please include and present information on penetration rate / roll-out of equipment (e.g. number of units or development of generation or treatment capacities over time). Please link values of input parameters used in formulas to Sheet 2 Parameters &amp; Assumptions as applicable using cell references. </t>
  </si>
  <si>
    <t xml:space="preserve">Please fill the space/table below for the estimation / documentation. Rows can be inserted or the entire table area can be copied/replicated below as needed.  Please link values of input parameters used in formulas to Sheet 2 Parameters &amp; Assumptions as applicable using cell references. </t>
  </si>
  <si>
    <t>Definition: Indirect mitigation potential is defined as emission reductions beyond the direct mitigation potential. It includes:
- Results of technical cooperation (TC) component during and after NSP period;
- Results of financial cooperation (FC) component but only for units installed / measures implemented after NSP end as result of the continuation of the financial mechanism
- Timing includes therefore: 
              - Technical cooperation: during NSP period and during period of 10 years after NSP end, (during lifetime: optional)
              - Financial cooperation: for units installed after NSP end for period 10 years after NSP end, (during lifetime: optional)</t>
  </si>
  <si>
    <t xml:space="preserve">Version: </t>
  </si>
  <si>
    <t>01</t>
  </si>
  <si>
    <t>31 March 2020</t>
  </si>
  <si>
    <t>This sheet provides references to useful guidance and methodologies that can be used for the calculation of GHG emission reductions. No information to be filled. Possible sources for default values are suggested.</t>
  </si>
  <si>
    <t>Summary table for Outline (please copy &amp; paste into section 3.1 Mitigation ambition)</t>
  </si>
  <si>
    <t>Please provide the NSP cost-efficiency indicator. Dependent on NSP type and sector, further (key) performance indicators can be added.</t>
  </si>
  <si>
    <t>The estimation of emission mitigation may involve many forms of uncertainty, including uncertainty about the identification of impact, the identification of the baseline scenario, baseline emission estimates and the measurement of GHG project emissions. Accuracy within this template is evaluated as precision (relative error margin in %) based on a 90% confidence interval. 
To estimate the overall accuracy, please also reflect the accuracy provided for the different parameters and assumptions used for the estimation of the mitigation potential and as provided on Sheet 2 Parameters &amp; Assumptions.</t>
  </si>
  <si>
    <t>Definition: Direct GHG mitigation potential is defined as emission reductions that are achieved by units or measures (partially) financed or leveraged by the financial cooperation (FC) component of the NSP funding during the NSP period:
- Units must be installed / measures must be implemented during NSP period
- Timing of mitigation effect: during NSP period, during period of 10 years after NSP end and over technology lifetime (but only for those units installed during NSP period).</t>
  </si>
  <si>
    <t xml:space="preserve">Main sectoral applicability </t>
  </si>
  <si>
    <t>Main applicability and specific guidance</t>
  </si>
  <si>
    <t xml:space="preserve">In the following, references to useful guidance and methodologies that can be used for the calculation of GHG emission reductions are listed. No information to be filled. The list is only providing recommendation and orientation regarding available standards. There is no claim to completeness. Standards, guidance, methodologies etc. are listed in alphabetical order. 
Please also read the Monitoring and Evaluation Framework of the NAMA Facility. Annex 2: NAMA Facility – Indicator guidance sheet (IGS) of the framework provides relevant templates, presentation tools and detailed guidance on how to define and collect data for monitoring and reporting on the Mandatory Core Indicator: M1 – Reduced GHG emissions.  </t>
  </si>
  <si>
    <t xml:space="preserve">The emissions from the project (PE) represent the actual greenhouse gas emissions that are produced by the project. Please describe the proposed technology/intervention (i.e. unit) in its technical parameters, e.g. size, volume, lifetime and its operational output (e.g. number of kWh produced per year, development of efficiency and replacements throughout the lifetime):        
                                             </t>
  </si>
  <si>
    <t>Version 1.0</t>
  </si>
  <si>
    <t>Country X</t>
  </si>
  <si>
    <t>Ministry of Environment of Country X</t>
  </si>
  <si>
    <t>For the electricity displaced, the grid emission factor is national statistics and/or CDM database (calculated in accordance with provisions under "Tool to calculate the emission factor for an electricity system")</t>
  </si>
  <si>
    <t>IGES List of Grid Emission Factors (https://www.iges.or.jp/en/pub/list-grid-emission-factor/en), Sep. 2019</t>
  </si>
  <si>
    <r>
      <t>GEF</t>
    </r>
    <r>
      <rPr>
        <vertAlign val="subscript"/>
        <sz val="10"/>
        <color theme="1"/>
        <rFont val="Calibri (Body)"/>
        <family val="2"/>
      </rPr>
      <t>grid</t>
    </r>
  </si>
  <si>
    <r>
      <t>tCO</t>
    </r>
    <r>
      <rPr>
        <vertAlign val="subscript"/>
        <sz val="10"/>
        <color theme="1"/>
        <rFont val="Calibri (Body)"/>
        <family val="2"/>
      </rPr>
      <t>2</t>
    </r>
    <r>
      <rPr>
        <sz val="10"/>
        <color theme="1"/>
        <rFont val="Calibri"/>
        <family val="2"/>
        <scheme val="minor"/>
      </rPr>
      <t>/MWh</t>
    </r>
    <r>
      <rPr>
        <vertAlign val="subscript"/>
        <sz val="10"/>
        <color theme="1"/>
        <rFont val="Calibri (Body)"/>
        <family val="2"/>
      </rPr>
      <t>t</t>
    </r>
  </si>
  <si>
    <r>
      <t>tCO</t>
    </r>
    <r>
      <rPr>
        <vertAlign val="subscript"/>
        <sz val="10"/>
        <color theme="1"/>
        <rFont val="Calibri (Body)"/>
        <family val="2"/>
      </rPr>
      <t>2</t>
    </r>
    <r>
      <rPr>
        <sz val="10"/>
        <color theme="1"/>
        <rFont val="Calibri"/>
        <family val="2"/>
        <scheme val="minor"/>
      </rPr>
      <t>/MWh</t>
    </r>
    <r>
      <rPr>
        <vertAlign val="subscript"/>
        <sz val="10"/>
        <color theme="1"/>
        <rFont val="Calibri (Body)"/>
        <family val="2"/>
      </rPr>
      <t>el</t>
    </r>
  </si>
  <si>
    <r>
      <t>MWh</t>
    </r>
    <r>
      <rPr>
        <vertAlign val="subscript"/>
        <sz val="10"/>
        <color theme="1"/>
        <rFont val="Calibri (Body)"/>
        <family val="2"/>
      </rPr>
      <t>t</t>
    </r>
    <r>
      <rPr>
        <sz val="10"/>
        <color theme="1"/>
        <rFont val="Calibri"/>
        <family val="2"/>
        <scheme val="minor"/>
      </rPr>
      <t>/a</t>
    </r>
  </si>
  <si>
    <t>Thermal energy savings per building</t>
  </si>
  <si>
    <t>Specific electric energy demand (baseline)</t>
  </si>
  <si>
    <t>Specific thermal energy demand (baseline)</t>
  </si>
  <si>
    <r>
      <t>MWh</t>
    </r>
    <r>
      <rPr>
        <vertAlign val="subscript"/>
        <sz val="10"/>
        <color theme="1"/>
        <rFont val="Calibri (Body)"/>
        <family val="2"/>
      </rPr>
      <t>e</t>
    </r>
    <r>
      <rPr>
        <sz val="10"/>
        <color theme="1"/>
        <rFont val="Calibri"/>
        <family val="2"/>
        <scheme val="minor"/>
      </rPr>
      <t>/a</t>
    </r>
  </si>
  <si>
    <r>
      <t>m</t>
    </r>
    <r>
      <rPr>
        <vertAlign val="superscript"/>
        <sz val="10"/>
        <color theme="1"/>
        <rFont val="Calibri (Body)"/>
        <family val="2"/>
      </rPr>
      <t>2</t>
    </r>
  </si>
  <si>
    <t>Heated floor area per building</t>
  </si>
  <si>
    <t>Energy Efficiency Study, 2019, See Appendix 1, p. 5</t>
  </si>
  <si>
    <t>Energy Efficiency Study, 2019, See Appendix 1, p. 3</t>
  </si>
  <si>
    <r>
      <t>kWh</t>
    </r>
    <r>
      <rPr>
        <vertAlign val="subscript"/>
        <sz val="10"/>
        <color theme="1"/>
        <rFont val="Calibri (Body)"/>
        <family val="2"/>
      </rPr>
      <t>e</t>
    </r>
    <r>
      <rPr>
        <sz val="10"/>
        <color theme="1"/>
        <rFont val="Calibri"/>
        <family val="2"/>
        <scheme val="minor"/>
      </rPr>
      <t>/a</t>
    </r>
  </si>
  <si>
    <t>4 storey multi-family building (values per building)</t>
  </si>
  <si>
    <t>Calculated based on data from Energy Efficiency Study, 2019</t>
  </si>
  <si>
    <t>10 storey multi-family building (values per building)</t>
  </si>
  <si>
    <t>NSP implementation plan</t>
  </si>
  <si>
    <t>No.</t>
  </si>
  <si>
    <t>See 2 Parameters &amp; assumptions</t>
  </si>
  <si>
    <r>
      <t>MWh</t>
    </r>
    <r>
      <rPr>
        <vertAlign val="subscript"/>
        <sz val="10"/>
        <rFont val="Calibri (Body)"/>
        <family val="2"/>
      </rPr>
      <t>t</t>
    </r>
    <r>
      <rPr>
        <sz val="10"/>
        <rFont val="Calibri"/>
        <family val="2"/>
        <scheme val="minor"/>
      </rPr>
      <t>/a</t>
    </r>
  </si>
  <si>
    <t xml:space="preserve">Thermal energy consumption before EE measures </t>
  </si>
  <si>
    <t xml:space="preserve">Electricity consumption before EE measures </t>
  </si>
  <si>
    <t xml:space="preserve">Central heating emission factor (current system) </t>
  </si>
  <si>
    <r>
      <t>GEF</t>
    </r>
    <r>
      <rPr>
        <vertAlign val="subscript"/>
        <sz val="10"/>
        <rFont val="Calibri (Body)"/>
        <family val="2"/>
      </rPr>
      <t>grid</t>
    </r>
  </si>
  <si>
    <t>%</t>
  </si>
  <si>
    <t>Energy Plan Country X, 2018</t>
  </si>
  <si>
    <t xml:space="preserve">Thermal energy consumption after EE measures </t>
  </si>
  <si>
    <t xml:space="preserve">Electricity consumption after EE measures </t>
  </si>
  <si>
    <r>
      <t>kWh</t>
    </r>
    <r>
      <rPr>
        <vertAlign val="subscript"/>
        <sz val="10"/>
        <color theme="1"/>
        <rFont val="Calibri (Body)"/>
        <family val="2"/>
      </rPr>
      <t>t</t>
    </r>
    <r>
      <rPr>
        <sz val="10"/>
        <color theme="1"/>
        <rFont val="Calibri"/>
        <family val="2"/>
        <scheme val="minor"/>
      </rPr>
      <t>/m</t>
    </r>
    <r>
      <rPr>
        <vertAlign val="superscript"/>
        <sz val="10"/>
        <color theme="1"/>
        <rFont val="Calibri (Body)"/>
        <family val="2"/>
      </rPr>
      <t>2</t>
    </r>
    <r>
      <rPr>
        <sz val="10"/>
        <color theme="1"/>
        <rFont val="Calibri"/>
        <family val="2"/>
        <scheme val="minor"/>
      </rPr>
      <t>a</t>
    </r>
  </si>
  <si>
    <t>Specific energy consumption - after implementation</t>
  </si>
  <si>
    <t xml:space="preserve">Dynamic baseline improvement </t>
  </si>
  <si>
    <t>NSP cost-efficiency (NSP + 10 years)</t>
  </si>
  <si>
    <r>
      <t>tCO</t>
    </r>
    <r>
      <rPr>
        <vertAlign val="subscript"/>
        <sz val="10"/>
        <color theme="1"/>
        <rFont val="Calibri (Body)"/>
        <family val="2"/>
      </rPr>
      <t>2</t>
    </r>
    <r>
      <rPr>
        <sz val="10"/>
        <color theme="1"/>
        <rFont val="Calibri"/>
        <family val="2"/>
        <scheme val="minor"/>
      </rPr>
      <t>e/a</t>
    </r>
  </si>
  <si>
    <t>Grand total</t>
  </si>
  <si>
    <t xml:space="preserve">Please copy the table into the NSP document showing the annual values of the mitigation potential of each year. The table is filled automatically as soon as input on the various sheets is provided. </t>
  </si>
  <si>
    <t>Specific thermal energy demand (after implementation); corresponding to a decrease of 40% compared to current demand level.</t>
  </si>
  <si>
    <t>Thermal and electric energy</t>
  </si>
  <si>
    <t>Same as described under direct mitigation potential.</t>
  </si>
  <si>
    <t>Electricity savings per building</t>
  </si>
  <si>
    <t>No. / a</t>
  </si>
  <si>
    <t xml:space="preserve">Number of buildings retrofitted per year </t>
  </si>
  <si>
    <t>Assumption per business and role-out plan</t>
  </si>
  <si>
    <t>Technical description of technologies/measures.</t>
  </si>
  <si>
    <t>Lifetime of the applied technologies/measures</t>
  </si>
  <si>
    <t>Direct emission reductions are related to up to 450 buildings retrofitted during the NSP implementation phase of 4 years and 6 months (more information on sheet 3 Direct Mitigation).</t>
  </si>
  <si>
    <t>NSP for the Energy Efficiency Retrofitting of Residential Buildings in Country X</t>
  </si>
  <si>
    <t>Central heating emission factor (coal based)</t>
  </si>
  <si>
    <t>Central heating emission factor (renewable energy based)</t>
  </si>
  <si>
    <t xml:space="preserve">Emission factor of new district heating systems based on renewable energy sources </t>
  </si>
  <si>
    <t xml:space="preserve">It is estimated that the baseline emission factor will improve over time due to an increase in the use of renewable energy. This applies to both the grid emission factor (electric) and the central heating emission factor (thermal).  </t>
  </si>
  <si>
    <t>Baseline</t>
  </si>
  <si>
    <r>
      <t>4 storeys, 6 building units per storey, with 70 m</t>
    </r>
    <r>
      <rPr>
        <vertAlign val="superscript"/>
        <sz val="9"/>
        <color theme="1"/>
        <rFont val="Calibri (Body)"/>
        <family val="2"/>
      </rPr>
      <t>2</t>
    </r>
    <r>
      <rPr>
        <sz val="9"/>
        <color theme="1"/>
        <rFont val="Calibri"/>
        <family val="2"/>
        <scheme val="minor"/>
      </rPr>
      <t xml:space="preserve"> each unit</t>
    </r>
  </si>
  <si>
    <t>Thermal energy savings potential through EE measures</t>
  </si>
  <si>
    <t>Electric energy savings potential through EE measures</t>
  </si>
  <si>
    <t>Baseline thermal energy demand per 4 storey multi-family building per year</t>
  </si>
  <si>
    <t>Baseline electric energy demand per 4 storey multi-family building per year</t>
  </si>
  <si>
    <t>Baseline electric energy demand per building unit per year</t>
  </si>
  <si>
    <t>Baseline thermal energy demand per square meter per year</t>
  </si>
  <si>
    <t>After EE retrofit</t>
  </si>
  <si>
    <t>Specific thermal energy demand (after EE retrofit)</t>
  </si>
  <si>
    <t>Specific electric energy demand (after EE retrofit)</t>
  </si>
  <si>
    <t>Thermal energy consumption (after EE retrofit)</t>
  </si>
  <si>
    <t>Electricity consumption (after EE retrofit)</t>
  </si>
  <si>
    <t>Thermal energy consumption (baseline)</t>
  </si>
  <si>
    <t>Electricity consumption (baseline)</t>
  </si>
  <si>
    <t>Thermal energy demand per square meter per year after EE retrofit</t>
  </si>
  <si>
    <t>Electric energy demand per building unit per year after EE retrofit</t>
  </si>
  <si>
    <t>Thermal energy demand per 4 storey multi-family building per year after EE retrofit</t>
  </si>
  <si>
    <t>Thermal energy savings per building per year</t>
  </si>
  <si>
    <t>Electricity savings per building per year</t>
  </si>
  <si>
    <t>Electric energy demand per 4 storey multi-family building per year after EE retrofit</t>
  </si>
  <si>
    <r>
      <t>10 storeys, 8 building units per storey, with 75 m</t>
    </r>
    <r>
      <rPr>
        <vertAlign val="superscript"/>
        <sz val="9"/>
        <color theme="1"/>
        <rFont val="Calibri (Body)"/>
        <family val="2"/>
      </rPr>
      <t>2</t>
    </r>
    <r>
      <rPr>
        <sz val="9"/>
        <color theme="1"/>
        <rFont val="Calibri"/>
        <family val="2"/>
        <scheme val="minor"/>
      </rPr>
      <t xml:space="preserve"> each unit</t>
    </r>
  </si>
  <si>
    <t>Electric energy demand per 10 storey multi-family building per year after EE retrofit</t>
  </si>
  <si>
    <t>Baseline thermal energy demand per 10 storey multi-family building per year</t>
  </si>
  <si>
    <t>Baseline electric energy demand per 10 storey multi-family building per year</t>
  </si>
  <si>
    <t xml:space="preserve">Specific electric energy demand </t>
  </si>
  <si>
    <t>Thermal energy demand per 10 storey multi-family building per year after EE retrofit</t>
  </si>
  <si>
    <t xml:space="preserve">See yearly figures in sheet "3 Direct mitigation" and "4 Indirect mitigation". For conservative reasons, all buildings retrofitted at the end of the year are taken into account for the emission reduction estimation from the following year onwards.   </t>
  </si>
  <si>
    <t xml:space="preserve">The financial mechanism (a revolving loan fund) will allow for an upscale to additional buildings being retrofitted in major cities across the country after the end of the NSP. The upscale is estimated to reach up to additional 3,000 buildings (more information on sheet 4 Indirect Mitigation). </t>
  </si>
  <si>
    <t>The project will implement energy efficiency and renewable energy measures (adding renewable energy sources to the heat supply system) within 450 residential buildings. The project boundary covers the complete building and the current / future heat supply systems (boilers / district heating systems).</t>
  </si>
  <si>
    <t xml:space="preserve">No. </t>
  </si>
  <si>
    <t>Number of buildings (4 storeys) retrofitted</t>
  </si>
  <si>
    <t>Number of buildings (10 storeys) retrofitted</t>
  </si>
  <si>
    <t xml:space="preserve">Central heating emission factor (new system after inclusing of renewable energy) </t>
  </si>
  <si>
    <t>Most input parameters have a high or medium accuracy. Accuracy of monitoring equipment is typically high. Determination of floor area, electricity meters, consumption of fuels is very accurate. Overall accuracy is therefore estimated to be at least medium.</t>
  </si>
  <si>
    <t>IPCC standard fuel emission factors</t>
  </si>
  <si>
    <t>2006 IPCC Guidelines for National Greenhouse Gas Inventories</t>
  </si>
  <si>
    <t>Lower</t>
  </si>
  <si>
    <t>Upper</t>
  </si>
  <si>
    <t>Residual Fuel Oil</t>
  </si>
  <si>
    <t>Anthracite</t>
  </si>
  <si>
    <t>Natural Gas</t>
  </si>
  <si>
    <r>
      <t>IPCC default CO</t>
    </r>
    <r>
      <rPr>
        <b/>
        <vertAlign val="subscript"/>
        <sz val="10"/>
        <rFont val="Arial"/>
        <family val="2"/>
      </rPr>
      <t xml:space="preserve">2 </t>
    </r>
    <r>
      <rPr>
        <b/>
        <sz val="10"/>
        <rFont val="Arial"/>
        <family val="2"/>
      </rPr>
      <t>Emission Factors for combustion</t>
    </r>
  </si>
  <si>
    <t>Volume 2: Energy, Chpt. 1, Page 1.23</t>
  </si>
  <si>
    <t xml:space="preserve">Fuel type </t>
  </si>
  <si>
    <t>Default carbon content (kg/GJ)</t>
  </si>
  <si>
    <t>Default carbon oxidation factor</t>
  </si>
  <si>
    <t xml:space="preserve">Effective CO2 emission factor (tCO2/MWh)  </t>
  </si>
  <si>
    <r>
      <t>Default value</t>
    </r>
    <r>
      <rPr>
        <vertAlign val="superscript"/>
        <sz val="9"/>
        <rFont val="Arial"/>
        <family val="2"/>
      </rPr>
      <t>3</t>
    </r>
  </si>
  <si>
    <t>95% confidence interval</t>
  </si>
  <si>
    <t>Default value</t>
  </si>
  <si>
    <t>C=A*B*44/ 12*1000</t>
  </si>
  <si>
    <t>Energy Source</t>
  </si>
  <si>
    <t>Output</t>
  </si>
  <si>
    <t>in ktoe</t>
  </si>
  <si>
    <t>Coal</t>
  </si>
  <si>
    <t>Heat</t>
  </si>
  <si>
    <t xml:space="preserve">Conversion factor GWh / ktoe : </t>
  </si>
  <si>
    <t>in GWh</t>
  </si>
  <si>
    <t xml:space="preserve">CO2 emission </t>
  </si>
  <si>
    <r>
      <t>in ktCO</t>
    </r>
    <r>
      <rPr>
        <b/>
        <vertAlign val="subscript"/>
        <sz val="11"/>
        <color theme="1"/>
        <rFont val="Arial"/>
        <family val="2"/>
      </rPr>
      <t>2</t>
    </r>
  </si>
  <si>
    <t>Sum</t>
  </si>
  <si>
    <r>
      <t>Heat tCO</t>
    </r>
    <r>
      <rPr>
        <vertAlign val="subscript"/>
        <sz val="11"/>
        <color theme="1"/>
        <rFont val="Arial"/>
        <family val="2"/>
      </rPr>
      <t>2</t>
    </r>
    <r>
      <rPr>
        <sz val="11"/>
        <color theme="1"/>
        <rFont val="Arial"/>
        <family val="2"/>
      </rPr>
      <t>/MWh</t>
    </r>
    <r>
      <rPr>
        <vertAlign val="subscript"/>
        <sz val="11"/>
        <color theme="1"/>
        <rFont val="Arial"/>
        <family val="2"/>
      </rPr>
      <t>heat</t>
    </r>
  </si>
  <si>
    <r>
      <t>tCO</t>
    </r>
    <r>
      <rPr>
        <vertAlign val="subscript"/>
        <sz val="11"/>
        <color theme="1"/>
        <rFont val="Arial"/>
        <family val="2"/>
      </rPr>
      <t>2</t>
    </r>
    <r>
      <rPr>
        <sz val="11"/>
        <color theme="1"/>
        <rFont val="Arial"/>
        <family val="2"/>
      </rPr>
      <t>/MWh</t>
    </r>
    <r>
      <rPr>
        <vertAlign val="subscript"/>
        <sz val="11"/>
        <color theme="1"/>
        <rFont val="Arial"/>
        <family val="2"/>
      </rPr>
      <t>heat</t>
    </r>
  </si>
  <si>
    <r>
      <t xml:space="preserve">Effective CO2 emission factor </t>
    </r>
    <r>
      <rPr>
        <b/>
        <sz val="9"/>
        <rFont val="Arial"/>
        <family val="2"/>
      </rPr>
      <t>(kg/TJ)</t>
    </r>
  </si>
  <si>
    <r>
      <t>Table 1.4 Default CO2 emission factors for combustion</t>
    </r>
    <r>
      <rPr>
        <vertAlign val="superscript"/>
        <sz val="9"/>
        <rFont val="Arial"/>
        <family val="2"/>
      </rPr>
      <t xml:space="preserve"> </t>
    </r>
  </si>
  <si>
    <t>Calculated based on anticipated energy mix used for feeding the heating system / network. See sheet "Auxiliary calculation"</t>
  </si>
  <si>
    <t>Expected energy saving after the EE retrofit: 40% saving potential through EE measures, incl. external wall, rooftop and basement insulation, replacement of  windows with triple-glaze windows, refurbishment of heater / radiator</t>
  </si>
  <si>
    <t xml:space="preserve">Expected energy saving after the EE retrofit: 20% saving potential though EE measures, incl. efficient lighting     </t>
  </si>
  <si>
    <t>Accumulated number of buildings (4 storeys) to be retrofitted</t>
  </si>
  <si>
    <t>Accumulated number of buildings (10 storeys) to be retrofitted</t>
  </si>
  <si>
    <t>A*(B*G+C*H)+D*(E*G+F*H)</t>
  </si>
  <si>
    <t>Accumulated number of buildings (4 storeys) retrofitted</t>
  </si>
  <si>
    <t>Accumulated number of buildings (10 storeys) retrofitted</t>
  </si>
  <si>
    <t xml:space="preserve">Description: </t>
  </si>
  <si>
    <t>Applied default values:</t>
  </si>
  <si>
    <t xml:space="preserve">BASELINE: Central heating emission factor (coal based) </t>
  </si>
  <si>
    <t xml:space="preserve">PROJECT SCENARIO: Central heating emission factor (renewable energy based) </t>
  </si>
  <si>
    <t xml:space="preserve">Current emission factor of coal-based district heating systems. The emission factor from local / national data is used. IPCC default values are used only when country or project specific data are not available or not reliable. </t>
  </si>
  <si>
    <t>Renewable biomass</t>
  </si>
  <si>
    <t xml:space="preserve">Solar thermal energy </t>
  </si>
  <si>
    <t xml:space="preserve">Heat plants </t>
  </si>
  <si>
    <t>Calculated based on public utility data, Annual Energy Statistic Report for Country X, p. 37, see sheet "Auxiliary calculation"</t>
  </si>
  <si>
    <t xml:space="preserve">In the absence of the proposed NSP, the energy efficiency measures would not be implemented at the residential buildings and the energy consumption and costs of these households would continue to be high. 
The heat supply would continue to be based on coal under the BAU (coal based boiler and district heating systems). 
BAU emissions have been estimated based on historical specific energy consumption per building and historical data on the energy use of the baseline heating equipment (e.g. fossil fuel) of the buildings (2015-2019). </t>
  </si>
  <si>
    <t xml:space="preserve">As part of the NAMA Support Project, more-efficient and less-carbon-intensive equipment is used  in the buildings. 
The amount of energy consumed during the NSP (electricity and heat) has been estimated. Project emissions have been determined by multiplying the amount of energy consumed with its emission factor. </t>
  </si>
  <si>
    <t>Leakage does not apply for the project activities. The NSP will undertake required actions to avoid leakage, e.g. by scrapping replaced equipment such as light bulbs to avoid the establishment of a secondary market.</t>
  </si>
  <si>
    <t>Risks related to the implementation of the NSP, political and institutional as well as related to the underlying investments are assumed to be medium. Since many stakeholdershave will be involved in this NSP, delays might occur. 
The risk related to performance and malfunction of the technology is rated low, since the EE technologies to be applied are proven technologies used all over the world. Related studies show the liability and mitigation impact of the EE measures.</t>
  </si>
  <si>
    <r>
      <t xml:space="preserve">On this sheet the baseline emission factor for the central heating system in 2019 and the expected emission factor of the future heating system are determined. 
</t>
    </r>
    <r>
      <rPr>
        <sz val="11"/>
        <color theme="1"/>
        <rFont val="Arial"/>
        <family val="2"/>
      </rPr>
      <t>(Fuel consumption data are sourced from: Public utility data, Annual Energy Statistic Report for Country X, p. 37, URL: utilitycountryx.cox/annualstatistics)</t>
    </r>
  </si>
  <si>
    <t xml:space="preserve">This annex and its sheets support the estimation of direct and indirect mitigation impacts from the NSP. The different sheets are briefly explained below.
For calculating the direct mitigation potential, please also refer to the NAMA Facility Monitoring and Evaluation Framework incl. Indicator Guidance Sheet for Mandatory Core Indicator M1 in Annex 2.  </t>
  </si>
  <si>
    <t xml:space="preserve">These cells are calculated and shall not be changed/edited by the user. Please do not change formulas, except for situations in which the specific NSP circumstances require doing so. For instance, formulas may be adjusted or replaced by own formulas using cell references to the calculations, mainly in sheet 3 and sheet 4, e.g. if the mitigation potential is not occurring equally distributed over a certain year but only starts at some other point during the year  (e.g. in July and not in January). 
  </t>
  </si>
  <si>
    <t>This Annex provides 5 sheets. Please find the introduction and explanation regarding the different sheets below.</t>
  </si>
  <si>
    <t xml:space="preserve">In this sheet, the input parameter and related assumptions that are used shall be transparently  presented. Please ensure to include all assumptions and a justification for these. Where available, please indicate references, evidence/studies to substantiate your assumption. 
  </t>
  </si>
  <si>
    <t>Use the sheet to present the methodology and approach to determine the direct mitigation potential of the NSP. Estimate the baseline, project and leakage emission to determine the emission reduction potential. Please use formulas and avoid hard-coded numbers.</t>
  </si>
  <si>
    <t>Use the sheet to present the methodology and approach to determine the indirect mitigation potential of the NSP. Estimate the baseline, project and leakage emission to determine the emission reduction potential. Please use formulas and avoid hard-coded numbers.</t>
  </si>
  <si>
    <r>
      <t>The NSP’s objective is to retrofit existing residential buildings in Country X. The NSP will be implemented during the period 2021-2024, covering up to 450 buildings (4 storey and 10 storeys multi-family buildings) with a total floor area of about 1,400,000 m². 
Each building will undergo a unique set of cost-effective refurbishment and retrofit measures, incl. external wall insulation, rooftop and basement insulation, door replacement, replacement of single/double-glaze windows with triple-glaze windows, refurbishment of heater / radiator incl. meter and efficient lighting. 
In addition, the carbon intensity of the current heat supply, which is mainly based on coal, will be lowered through the use of renewable energy sources (biomass, solar thermal, ground and air source heat pumps) added to the energy systems for each building or group of buildings (district energy systems). As a result, through the deployment of renewable energies in the energy mix, the emission factors of the heat supply for the buildings will be reduced. 
It is estimated that energy savings will continue up to 20 years, depending on the measures' lifetime.
The mitigation potential is determined based on CDM Methodology AMS II.R, Version 01.0: Energy efficiency space heating measures for residential buildings. GHG emission are reached through: 
- Energy efficiency measures and 
- Increase of renewable energy sources for district heating systems (from coal to renewable energy sources for heat supply).
For determining the mitigation potential, the energy use / fuel consumption in the buildings before (baseline) and after the project implementation are compared and will be monitored. 
For  reasons of simplification, historical statistical figures have been used on the specific energy demand (baseline) sourced from a energy efficiency study undertaken for reference buildings;</t>
    </r>
    <r>
      <rPr>
        <sz val="10"/>
        <color rgb="FFFF0000"/>
        <rFont val="Calibri"/>
        <family val="2"/>
        <scheme val="minor"/>
      </rPr>
      <t xml:space="preserve"> </t>
    </r>
    <r>
      <rPr>
        <sz val="10"/>
        <rFont val="Calibri"/>
        <family val="2"/>
        <scheme val="minor"/>
      </rPr>
      <t>to estimate the expected energy savings, values from literature have been used, as surveys and sampling measurements are not yet available.</t>
    </r>
  </si>
  <si>
    <t xml:space="preserve">The baseline scenario is a reference case for the NSP and NAMA. It is a hypothetical description of what would have most likely occurred in the absence of the project. The baseline scenario is used to estimate baseline emissions. There are three generic possibilities for the baseline scenario (as per GHG Protocol:
• Implementation of the same technologies or practices;
• Implementation of alternative technologies or practices within a specified geographic area and temporal range that could provide the same product or service as the project activity.; or
• The continuation of current activities, technologies, or practices that, where relevant, provide the same type, quality, and quantity of product or service as the project activity (Business as Usual or BAU).                                </t>
  </si>
  <si>
    <t xml:space="preserve">Please describe the business-as-usual (BAU) scenario, if applicable (i.e. a scenario for future patterns of activity that assumes that there will be no significant change in people's attitudes and priorities, or no major changes in technology, economics, or policies, so that normal circumstances can be expected to continue unchanged): </t>
  </si>
  <si>
    <t>Under  the baseline scenario, the inefficient heating situations in residential buildings prevail to exist. Hence, the current energy demand and supply of the cohort of buildings addressed under the NSP would continue to operate without any energy efficiency measures (same as BAU). 
However, under the baseline scenario, improvement of both the grid emission factor and heating emission factor is assumed (dynamic baseline improvement) as a result of increased renewable energy sources in the energy mix (see Sheet 2 Parameters &amp; Assumptions, Row 24).</t>
  </si>
  <si>
    <t xml:space="preserve">The baseline is defined as the hypothetical situation without the project, hence the baseline emissions (BE) are the emissions that are expected without the project during the given period. When baselines are determined, a suitable method should be used and country / sector-specific, climate-relevant data should be considered.
Please fill the space / table below for the estimation / documentation. Rows can be inserted or the entire table area can be copied/replicated below as needed. If applicable, please include and present information on penetration rate / roll-out of equipment (e.g. number of units or development of generation or treatment capacities over time). Please link values of input parameters used in formulas to Sheet 2 Parameters &amp; Assumptions as applicable using cell references. </t>
  </si>
  <si>
    <t xml:space="preserve">Please fill the space / table below for the estimation / documentation. Rows can be inserted or the entire table area can be copied / replicated below as needed. If applicable, please include and present information on penetration rate / roll-out of equipment (e.g. number of units or development of generation or treatment capacities over time) or link to the same to the baseline section above if applicable. Please link values of input parameters used in formulas to Sheet 2 Parameters &amp; Assumptions as applicable using cell references. </t>
  </si>
  <si>
    <t xml:space="preserve">Leakage is an unintended change caused by NSP / NAMA in GHG emissions, removals, or storage associated with a GHG source or sink. Leakage is typically small relative to a project activity’s primary emission reduction impact. However, in some cases leakage may be significant. There are generally two categories (as per GHG Protocol):
• One-time effects - changes in GHG emissions associated with the construction, installation and establishment or the decommissioning and termination of the project activity.
• Upstream and downstream effects - recurring changes in GHG emissions associated with inputs to the project activity (upstream) or products from the project activity (downstream), relative to baseline emissions.              </t>
  </si>
  <si>
    <t xml:space="preserve">Please fill the space / table below for the estimation / documentation. Rows can be inserted or the entire table area can be copied / replicated below as needed.  Please link values from input parameters used in formulas to Sheet 2 Parameters &amp; Assumptions as applicable using cell references. </t>
  </si>
  <si>
    <t xml:space="preserve">The GHG reduction achieved by reducing or avoiding emissions results from the baseline emissions minus any emissions generated by the project. Values presented in the table below are also used to calculate results on Sheet 1. If several components / additional sheets are used, the table below should provide the sum of all components / additional sheets.  </t>
  </si>
  <si>
    <t>There might be some risks related to the achievement of the expected GHG mitigation, for instance, future risk factor influencing the NSP and its outcome, such as if the project will be implemented as planned, delays in implementation, failure of technology, political risks etc. Please describe any anticipated risks related to the project that may influence the GHG mitigation outcome and rate them as low, medium or high. If you can, please, estimate the scale of any such effects related to the overall expected mitigation. The risk (low, medium, high) refers to the probability of achieving a result (i.e. the mitigation potential) outside of a +/- 10% error margin. A low risk indicates that the probability to result outside the error margin is lower than 10%. A medium risk refers to a probability of less than 25% and a high risk refers to a probability of more than 25%.</t>
  </si>
  <si>
    <t>A rebound effect is the reduction in expected outcome from new technologies that increase the efficiency of resource use, because of behavioural change, reduced cost or other systemic responses. For instance, energy efficiency increase often reduces product or service costs, which can in turn ramp up consumption (due to reduced energy costs), thus partly cancelling out the original energy savings. 
Please describe if you expect any such rebound effect resulting from the NSP implementation, i.e. information on any direct and indirect rebound effects that have or may have occurred, or that might occur in future. If you can, estimate the scale of any such effects. The percentage value applied in the evaluation refers to the mitigation potential estimated to be achieved.</t>
  </si>
  <si>
    <t xml:space="preserve">Rebound effects may exist due to the energy efficiency gains from the NSP measures. For example reduced energy costs may trigger higher consumption (e.g. more utilisation hours of light bulbs if efficient light bulbs are used). Awareness raising and further counteractive measures are foreseen under the NSP's TC. Also, the NSP will work on a  reform together with the utility to reduce subsidies and apply real costs in future. In addition, the NSP will newly introduce energy meters at each building unit / customer, so energy demand will be more transparent in future and can be billed more accurately related to the real demand. Hence, the overall rebound effect is deemed to be small.  </t>
  </si>
  <si>
    <t xml:space="preserve">Please describe the indirect mitigation potential and the approach for its determination, e.g. incl. related mitigation technology / intervention in its technical parameters, e.g. size, volume, lifetime and its operational output (e.g. number of kWh produced per year, development of efficiency and replacements throughout the lifetime). Define / specify the indirect emissions reductions for the NSP: When will they start to kick in, how and why. Do they depend on assumptions and conditions? Please provide reference to any methodology (e.g. Clean Development Mechanism) applied and present the key steps and calculations of the methodology.   </t>
  </si>
  <si>
    <t xml:space="preserve">The NSP’s objective is to retrofit existing residential buildings in Country X. 
See 3 Direct mitigation for more details. 
For the calculation of the indirect mitigation potential, all additional buildings retrofitted after the NSP implementation have been considered.
The financial mechanism (revolving loan fund) will allow for upscaling to additional buildings in major cities across the country. The upscaling is estimated to reach about 3,000 additional buildings. </t>
  </si>
  <si>
    <t xml:space="preserve">The baseline scenario is a reference case for the NSP and NAMA. It is a hypothetical description of what would have most likely occurred in the absence of the project. The baseline scenario is used to estimate baseline emissions. There are three generic possibilities for the baseline scenario (as per GHG Protocol):
• Implementation of the same technologies or practices;
• Implementation of an alternative technologies or practices within a specified geographic area and temporal range that could provide the same product or service as the project activity.; or
• The continuation of current activities, technologies, or practices that, where relevant, provide the same type, quality, and quantity of product or service as the project activity (Business as Usual or BAU)                                </t>
  </si>
  <si>
    <t xml:space="preserve">The emissions from the project (PE) represent the actual greenhouse gas emissions that are produced by the project. Please describe the proposed technology / intervention (i.e. unit) in its technical parameters, e.g. size, volume, lifetime and its operational output (e.g. number of kWh produced per year, development of efficiency and replacements throughout the lifetime):        
                                             </t>
  </si>
  <si>
    <t xml:space="preserve">Please fill the space / table below for the estimation / documentation. Rows can be inserted or the entire table area can be copied / replicated below as needed. If applicable, please include and present information on penetration rate / roll-out of equipment (e.g. number of units or development of generation or treatment capacities over time) or link to the baseline section above if applicable. Please link values of input parameters used in formulas to Sheet 2 Parameters &amp; Assumptions as applicable using cell references. </t>
  </si>
  <si>
    <t xml:space="preserve">Leakage is an unintended change caused by NSP / NAMA in GHG emissions, removals, or storage associated with a GHG source or sink. Leakage is typically small relative to a project activity’s primary emission reduction impact. However, in some cases leakage may be significant. There are generally two categories (as per GHG Protocol):
• One-time effects - changes in GHG emissions associated with the construction, installation, and establishment or the decommissioning and termination of the project activity.
• Upstream and downstream effects - recurring changes in GHG emissions associated with inputs to the project activity (upstream) or products from the project activity (downstream), relative to baseline emissions.              </t>
  </si>
  <si>
    <t xml:space="preserve">The GHG reduction achieved by reducing or avoiding emission results from the baseline emissions minus any emissions generated by the project. Values presented in the table below are also used to calculate results on Sheet 1. If several components / additional sheets are used, the table below should provide the sum of all components / additional sheets.  </t>
  </si>
  <si>
    <r>
      <t xml:space="preserve">The Clean Development Mechanism (CDM) requires the application of a baseline and monitoring methodology in order to determine the amount of Certified Emission Reductions (CERs) generated by a mitigation CDM project activity in a host country. The Methodology Booklet gives an overview of all currently recognised CDM methods. The methods are categorised by sector and type of GHG reduction, as well as by the technology or measure implemented. The methods cover large and small CDM projects and forest projects. Methodologies are often very detailed, which requires sufficient efforts and time for projects that do not wish to generate certificates. Hence, the adaption and simplification of the respective methodology to the NAMA scope could be necessary (with justification). Methodologies are classified into five categories:
• Methodologies for large-scale CDM project activities;
• Methodologies for small-scale CDM project activities;
• Methodologies for large-scale afforestation and reforestation (A/R) CDM project activities;
• Methodologies for small-scale A/R CDM project activities;
Methodologies often refer to methodological tools, which address specific aspects of the project activity, e.g. to calculate Greenhouse Gas (GHG) emissions from specific sources.
</t>
    </r>
    <r>
      <rPr>
        <b/>
        <u val="single"/>
        <sz val="10"/>
        <color theme="1"/>
        <rFont val="Calibri"/>
        <family val="2"/>
        <scheme val="minor"/>
      </rPr>
      <t>Default values</t>
    </r>
    <r>
      <rPr>
        <b/>
        <u val="single"/>
        <sz val="10"/>
        <color theme="1"/>
        <rFont val="Calibri (Body)"/>
        <family val="2"/>
      </rPr>
      <t xml:space="preserve"> </t>
    </r>
    <r>
      <rPr>
        <sz val="10"/>
        <color theme="1"/>
        <rFont val="Calibri"/>
        <family val="2"/>
        <scheme val="minor"/>
      </rPr>
      <t xml:space="preserve">available: e.g. Standardised Baselines for different sectors and countries, e.g. power, waste, cookstoves. Default values in different methodologies and tools, e.g. emission factors for captive power and mini-grids, efficiency for power plant (conventional and renewable) etc.  </t>
    </r>
  </si>
  <si>
    <r>
      <t xml:space="preserve">The Forest Carbon Partnership Facility (FCPF) is a global partnership of governments, businesses, civil society, and Indigenous Peoples focused on reducing emissions from deforestation and forest degradation, forest carbon stock conservation, the sustainable management of forests, and the enhancement of forest carbon stocks in developing countries, activities commonly referred to as REDD+. The FCPF has created a normative framework for REDD+ readiness and provides a robust platform for information exchange and knowledge sharing on a wide range of REDD+ design and implementation issues.
There is a  full range of guidelines, templates and foundational documents for the FCPF Readiness and Carbon Funds, including the FCPF Charter and Rules of Procedure, the Facility's Monitoring and Evaluation Framework. 
</t>
    </r>
    <r>
      <rPr>
        <b/>
        <u val="single"/>
        <sz val="10"/>
        <color theme="1"/>
        <rFont val="Calibri"/>
        <family val="2"/>
        <scheme val="minor"/>
      </rPr>
      <t>Default values</t>
    </r>
    <r>
      <rPr>
        <sz val="10"/>
        <color theme="1"/>
        <rFont val="Calibri"/>
        <family val="2"/>
        <scheme val="minor"/>
      </rPr>
      <t xml:space="preserve"> available: The Buffer Guidelines of the FCPF provide in section 5 with Conservativeness Factors and in section 6 a Tool for determining non-permanence. Both are recommended to be considered for forestry projects. </t>
    </r>
  </si>
  <si>
    <t>Projects for promoting renewable energies and energy efficiency, both in the “GHG reduction” target area as well as “mitigative capacity”. 
The method examines the GHG reductions of GEF projects. The projects can work in the areas of capacity development, technical assistance and advice in the development or adaptation of climate-friendly energy policies. Many GEF projects do not reduce any greenhouse gasses on the level of their direct project result, but rather indirectly contribute to GHG reduction. The GHG reduction contribution is determined for GEF according to the following three categories:
a) Direct contribution: This contribution corresponds to the direct climate result by concrete investments in technologies or methods for improving the energy use (determined with the CDM methods) 
b) Direct “Post Project” contribution: The contribution is quantified by setting up a “turnover” factor, which also causes GHG reduction after the actual project has ended, for example, by providing a suitable financing mechanism.
c) Indirect contribution: Efforts are being made to quantify the contribution of capacity development by determining a “repetition factor”.
The methods of direct post-project contributions and the indirect contributions only facilitate a rough estimation. They can be used as a comparison method to the weighting method for barriers to targets suggested in this sourcebook to determine the indirect climate result.</t>
  </si>
  <si>
    <t>This new manual provides the first methodology designed specifically for projects in the transportation sector. It follows the general framework, terminology and principles of those earlier GEF modules. The GEF models are designed to develop ex- ante estimations of the GHG impacts of transport interventions (projects) as accurately as possible, without requiring data so exacting that it discourages investment in the sector. The methodology provides uniformity in the calculations and assumptions used to estimate the GHG impact over a very diverse array of potential projects. These include projects that:
• Improve the efficiency of transportation vehicles and fuels;
• Improve public and non-motorized transportation modes;
• Price and manage transport systems more efficiently;
• Train drivers in eco-driving;
• Package multiple strategies as comprehensive, integrated implementation packages.</t>
  </si>
  <si>
    <t>GHG Protocol establishes comprehensive global standardized frameworks to measure and manage GHG emissions from private and public sector operations, value chains and mitigation actions. GHG Protocol supplies a wide range of GHG accounting standards: The standards are designed to provide a framework for businesses, governments, and other entities to measure and report their GHG emissions in ways that support their missions and goals. There are different resources for navigating GHG Protocol tools:
- Cross-sector tools: Applicable to many industries and businesses regardless of sector;
- Country-specific tools: Customized for particular developing countries;
- Sector-specific tools: Principally designed for the specific sector or industry listed, though they may be applicable to other situations; and
- Tools for countries and cities: These tools help countries and cities track progress toward their climate goals. 
The protocol provides a good overview of concepts and principles of GHG measurement and of the background and political discussions around the topic. The main section presents clear requirements for accounting, monitoring and reporting. These are then explained in detail and provided with concrete step-by-step recommendations. The protocol helps, among other things, when selecting and calculating a meaningful baseline (for example static vs. dynamic baseline approach), determining and analysing primary or secondary effects (intended and unintended GHG effects), the baseline estimate period, additionality, barriers to implementation, uncertainties and legal provisions and the performance of an investment analysis for calculating the net benefit of the project. The Greenhouse Gas Protocol Initiative supplies the separate Corporate Standard for quantifying emissions that are caused by organisations or companies.
The protocol is particularly suitable for background information before sector-specific guidelines (e.g. waste calculator) are used.
It is also very helpful as a practical recommendation for projects that are referred to in the protocol as examples, as it shows concrete procedures for assessing the GHG reduction.</t>
  </si>
  <si>
    <r>
      <t xml:space="preserve">The guidelines give instructions on how to estimate man-made generated GHG emissions at a national level in a structured manner. Volume 1 describes the basic steps for developing data studies in the field of GHGs. Volumes 2-5 contain specific requirements and procedures for the following sectors: energy, industrial processes and the use of products, agriculture and forestry as well as other land use and waste.
The IPCC Guidelines for National Greenhouse Gas Inventories are actually intended for estimating GHG reductions at a national level, but also give very good cross-sector advice and standards and a good overview of sector-specific methods. 
</t>
    </r>
    <r>
      <rPr>
        <b/>
        <u val="single"/>
        <sz val="10"/>
        <color theme="1"/>
        <rFont val="Calibri"/>
        <family val="2"/>
        <scheme val="minor"/>
      </rPr>
      <t>Default values</t>
    </r>
    <r>
      <rPr>
        <sz val="10"/>
        <color theme="1"/>
        <rFont val="Calibri"/>
        <family val="2"/>
        <scheme val="minor"/>
      </rPr>
      <t xml:space="preserve"> available: As the IPCC sets the standards internationally, these methods are extremely suitable for use as guidelines for individual calculations. It in particular provides relevant default values for energy intensity and carbon factors of different fuel types.</t>
    </r>
  </si>
  <si>
    <t>The VCS Program is the world’s most widely used voluntary GHG program. The VCS Standard lays out the rules and requirements that all projects must follow in order to be certified. Methodologies set out detailed procedures for quantifying the real GHG benefits of a project and provide guidance to help project developers determine project boundaries, set baselines, assess additionality and ultimately quantify the GHG emissions that were reduced or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</si>
</sst>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 _€_-;\-* #,##0.00\ _€_-;_-* &quot;-&quot;??\ _€_-;_-@_-"/>
    <numFmt numFmtId="164" formatCode="_(* #,##0.00_);_(* \(#,##0.00\);_(* &quot;-&quot;??_);_(@_)"/>
    <numFmt numFmtId="165" formatCode="_-* #,##0.00_-;\-* #,##0.00_-;_-* &quot;-&quot;??_-;_-@_-"/>
    <numFmt numFmtId="166" formatCode="_-* #,##0\ _€_-;\-* #,##0\ _€_-;_-* &quot;-&quot;??\ _€_-;_-@_-"/>
    <numFmt numFmtId="167" formatCode="dd/mm/yyyy;@"/>
    <numFmt numFmtId="168" formatCode="#,##0_ ;\-#,##0\ "/>
    <numFmt numFmtId="169" formatCode="_-* #,##0_-;\-* #,##0_-;_-* &quot;-&quot;??_-;_-@_-"/>
    <numFmt numFmtId="170" formatCode="[$-809]dd\ mmmm\ yyyy;@"/>
    <numFmt numFmtId="171" formatCode="0.0"/>
    <numFmt numFmtId="172" formatCode="#,##0.000"/>
  </numFmts>
  <fonts count="59">
    <font>
      <sz val="10"/>
      <color theme="1"/>
      <name val="Arial"/>
      <family val="2"/>
    </font>
    <font>
      <sz val="10"/>
      <name val="Arial"/>
      <family val="2"/>
    </font>
    <font>
      <sz val="12"/>
      <color theme="1"/>
      <name val="Calibri"/>
      <family val="2"/>
      <scheme val="minor"/>
    </font>
    <font>
      <sz val="12"/>
      <color theme="0"/>
      <name val="Calibri"/>
      <family val="2"/>
      <scheme val="minor"/>
    </font>
    <font>
      <sz val="8"/>
      <name val="Arial"/>
      <family val="2"/>
    </font>
    <font>
      <u val="single"/>
      <sz val="10"/>
      <color theme="10"/>
      <name val="Arial"/>
      <family val="2"/>
    </font>
    <font>
      <sz val="10"/>
      <color theme="1"/>
      <name val="Calibri"/>
      <family val="2"/>
      <scheme val="minor"/>
    </font>
    <font>
      <b/>
      <sz val="14"/>
      <name val="Calibri"/>
      <family val="2"/>
      <scheme val="minor"/>
    </font>
    <font>
      <b/>
      <sz val="10"/>
      <color theme="1"/>
      <name val="Calibri"/>
      <family val="2"/>
      <scheme val="minor"/>
    </font>
    <font>
      <u val="single"/>
      <sz val="10"/>
      <color theme="10"/>
      <name val="Calibri"/>
      <family val="2"/>
      <scheme val="minor"/>
    </font>
    <font>
      <sz val="10"/>
      <color theme="0"/>
      <name val="Calibri"/>
      <family val="2"/>
      <scheme val="minor"/>
    </font>
    <font>
      <vertAlign val="subscript"/>
      <sz val="10"/>
      <color theme="1"/>
      <name val="Calibri"/>
      <family val="2"/>
      <scheme val="minor"/>
    </font>
    <font>
      <sz val="10"/>
      <name val="Calibri"/>
      <family val="2"/>
      <scheme val="minor"/>
    </font>
    <font>
      <b/>
      <sz val="10"/>
      <color theme="0"/>
      <name val="Calibri"/>
      <family val="2"/>
      <scheme val="minor"/>
    </font>
    <font>
      <b/>
      <sz val="10"/>
      <name val="Calibri"/>
      <family val="2"/>
      <scheme val="minor"/>
    </font>
    <font>
      <vertAlign val="subscript"/>
      <sz val="10"/>
      <name val="Calibri"/>
      <family val="2"/>
      <scheme val="minor"/>
    </font>
    <font>
      <sz val="10"/>
      <color rgb="FFFF0000"/>
      <name val="Calibri"/>
      <family val="2"/>
      <scheme val="minor"/>
    </font>
    <font>
      <sz val="10"/>
      <color theme="2"/>
      <name val="Calibri"/>
      <family val="2"/>
      <scheme val="minor"/>
    </font>
    <font>
      <sz val="10"/>
      <color theme="0" tint="-0.24997000396251678"/>
      <name val="Calibri"/>
      <family val="2"/>
      <scheme val="minor"/>
    </font>
    <font>
      <b/>
      <i/>
      <sz val="10"/>
      <name val="Calibri"/>
      <family val="2"/>
      <scheme val="minor"/>
    </font>
    <font>
      <b/>
      <vertAlign val="subscript"/>
      <sz val="10"/>
      <name val="Calibri"/>
      <family val="2"/>
      <scheme val="minor"/>
    </font>
    <font>
      <sz val="10"/>
      <color indexed="8"/>
      <name val="Calibri"/>
      <family val="2"/>
      <scheme val="minor"/>
    </font>
    <font>
      <i/>
      <sz val="10"/>
      <color indexed="8"/>
      <name val="Calibri"/>
      <family val="2"/>
      <scheme val="minor"/>
    </font>
    <font>
      <vertAlign val="subscript"/>
      <sz val="10"/>
      <color indexed="8"/>
      <name val="Calibri"/>
      <family val="2"/>
      <scheme val="minor"/>
    </font>
    <font>
      <sz val="8"/>
      <color theme="1"/>
      <name val="Calibri"/>
      <family val="2"/>
      <scheme val="minor"/>
    </font>
    <font>
      <sz val="8"/>
      <color theme="0"/>
      <name val="Calibri"/>
      <family val="2"/>
      <scheme val="minor"/>
    </font>
    <font>
      <b/>
      <sz val="12"/>
      <color theme="0"/>
      <name val="Calibri"/>
      <family val="2"/>
      <scheme val="minor"/>
    </font>
    <font>
      <u val="single"/>
      <sz val="10"/>
      <color theme="0"/>
      <name val="Calibri"/>
      <family val="2"/>
      <scheme val="minor"/>
    </font>
    <font>
      <u val="single"/>
      <sz val="10"/>
      <name val="Calibri"/>
      <family val="2"/>
      <scheme val="minor"/>
    </font>
    <font>
      <b/>
      <i/>
      <sz val="10"/>
      <color theme="1"/>
      <name val="Calibri"/>
      <family val="2"/>
      <scheme val="minor"/>
    </font>
    <font>
      <vertAlign val="subscript"/>
      <sz val="10"/>
      <color theme="1"/>
      <name val="Calibri (Body)"/>
      <family val="2"/>
    </font>
    <font>
      <b/>
      <u val="single"/>
      <sz val="10"/>
      <color theme="1"/>
      <name val="Calibri (Body)"/>
      <family val="2"/>
    </font>
    <font>
      <b/>
      <u val="single"/>
      <sz val="10"/>
      <color theme="1"/>
      <name val="Calibri"/>
      <family val="2"/>
      <scheme val="minor"/>
    </font>
    <font>
      <b/>
      <sz val="12"/>
      <color rgb="FFFFFF00"/>
      <name val="Calibri"/>
      <family val="2"/>
      <scheme val="minor"/>
    </font>
    <font>
      <vertAlign val="superscript"/>
      <sz val="10"/>
      <color theme="1"/>
      <name val="Calibri (Body)"/>
      <family val="2"/>
    </font>
    <font>
      <vertAlign val="subscript"/>
      <sz val="10"/>
      <name val="Calibri (Body)"/>
      <family val="2"/>
    </font>
    <font>
      <sz val="9"/>
      <color theme="1"/>
      <name val="Calibri"/>
      <family val="2"/>
      <scheme val="minor"/>
    </font>
    <font>
      <vertAlign val="superscript"/>
      <sz val="9"/>
      <color theme="1"/>
      <name val="Calibri (Body)"/>
      <family val="2"/>
    </font>
    <font>
      <u val="single"/>
      <sz val="9"/>
      <color theme="10"/>
      <name val="Arial"/>
      <family val="2"/>
    </font>
    <font>
      <b/>
      <sz val="9"/>
      <color rgb="FF000000"/>
      <name val="Segoe UI"/>
      <family val="2"/>
    </font>
    <font>
      <sz val="9"/>
      <color rgb="FF000000"/>
      <name val="Segoe UI"/>
      <family val="2"/>
    </font>
    <font>
      <sz val="11"/>
      <color theme="1"/>
      <name val="Calibri"/>
      <family val="2"/>
      <scheme val="minor"/>
    </font>
    <font>
      <b/>
      <u val="single"/>
      <sz val="11"/>
      <color rgb="FF000000"/>
      <name val="Calibri"/>
      <family val="2"/>
      <scheme val="minor"/>
    </font>
    <font>
      <sz val="11"/>
      <color rgb="FF000000"/>
      <name val="Calibri"/>
      <family val="2"/>
      <scheme val="minor"/>
    </font>
    <font>
      <b/>
      <sz val="10"/>
      <name val="Arial"/>
      <family val="2"/>
    </font>
    <font>
      <sz val="9"/>
      <name val="Arial"/>
      <family val="2"/>
    </font>
    <font>
      <vertAlign val="superscript"/>
      <sz val="9"/>
      <name val="Arial"/>
      <family val="2"/>
    </font>
    <font>
      <b/>
      <vertAlign val="subscript"/>
      <sz val="10"/>
      <name val="Arial"/>
      <family val="2"/>
    </font>
    <font>
      <b/>
      <sz val="8"/>
      <name val="Arial"/>
      <family val="2"/>
    </font>
    <font>
      <b/>
      <sz val="9"/>
      <name val="Arial"/>
      <family val="2"/>
    </font>
    <font>
      <b/>
      <sz val="11"/>
      <color theme="1"/>
      <name val="Arial"/>
      <family val="2"/>
    </font>
    <font>
      <sz val="11"/>
      <color theme="1"/>
      <name val="Arial"/>
      <family val="2"/>
    </font>
    <font>
      <sz val="11"/>
      <color theme="0"/>
      <name val="Arial"/>
      <family val="2"/>
    </font>
    <font>
      <vertAlign val="subscript"/>
      <sz val="11"/>
      <color theme="1"/>
      <name val="Arial"/>
      <family val="2"/>
    </font>
    <font>
      <b/>
      <vertAlign val="subscript"/>
      <sz val="11"/>
      <color theme="1"/>
      <name val="Arial"/>
      <family val="2"/>
    </font>
    <font>
      <sz val="9"/>
      <name val="Segoe UI"/>
      <family val="2"/>
    </font>
    <font>
      <b/>
      <sz val="9"/>
      <name val="Segoe UI"/>
      <family val="2"/>
    </font>
    <font>
      <sz val="14"/>
      <color theme="1" tint="0.35"/>
      <name val="Arial"/>
      <family val="2"/>
    </font>
    <font>
      <sz val="9"/>
      <color theme="1" tint="0.35"/>
      <name val="Arial"/>
      <family val="2"/>
    </font>
  </fonts>
  <fills count="25">
    <fill>
      <patternFill/>
    </fill>
    <fill>
      <patternFill patternType="gray125"/>
    </fill>
    <fill>
      <patternFill patternType="solid">
        <fgColor theme="0"/>
        <bgColor indexed="64"/>
      </patternFill>
    </fill>
    <fill>
      <patternFill patternType="solid">
        <fgColor theme="6"/>
        <bgColor indexed="64"/>
      </patternFill>
    </fill>
    <fill>
      <patternFill patternType="solid">
        <fgColor theme="6" tint="0.39998000860214233"/>
        <bgColor indexed="64"/>
      </patternFill>
    </fill>
    <fill>
      <patternFill patternType="solid">
        <fgColor theme="8" tint="0.5999900102615356"/>
        <bgColor indexed="64"/>
      </patternFill>
    </fill>
    <fill>
      <patternFill patternType="solid">
        <fgColor theme="8"/>
        <bgColor indexed="64"/>
      </patternFill>
    </fill>
    <fill>
      <patternFill patternType="solid">
        <fgColor theme="8" tint="-0.24997000396251678"/>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5" tint="0.7999799847602844"/>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rgb="FFFF0000"/>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
      <patternFill patternType="solid">
        <fgColor rgb="FFC00000"/>
        <bgColor indexed="64"/>
      </patternFill>
    </fill>
    <fill>
      <patternFill patternType="solid">
        <fgColor theme="0" tint="-0.4999699890613556"/>
        <bgColor indexed="64"/>
      </patternFill>
    </fill>
  </fills>
  <borders count="77">
    <border>
      <left/>
      <right/>
      <top/>
      <bottom/>
      <diagonal/>
    </border>
    <border>
      <left style="thin"/>
      <right/>
      <top style="thin"/>
      <bottom style="thin"/>
    </border>
    <border>
      <left/>
      <right/>
      <top style="thin"/>
      <bottom style="thin"/>
    </border>
    <border>
      <left/>
      <right style="thin"/>
      <top style="thin"/>
      <bottom style="thin"/>
    </border>
    <border>
      <left style="thin">
        <color theme="8" tint="-0.24993999302387238"/>
      </left>
      <right style="thin">
        <color theme="8" tint="-0.24993999302387238"/>
      </right>
      <top style="thin">
        <color theme="8" tint="-0.24993999302387238"/>
      </top>
      <bottom style="thin">
        <color theme="8" tint="-0.24993999302387238"/>
      </bottom>
    </border>
    <border>
      <left style="thin">
        <color theme="8" tint="-0.24997000396251678"/>
      </left>
      <right style="thin">
        <color theme="8" tint="-0.24997000396251678"/>
      </right>
      <top style="thin">
        <color theme="8" tint="-0.24997000396251678"/>
      </top>
      <bottom style="thin">
        <color theme="8" tint="-0.24997000396251678"/>
      </bottom>
    </border>
    <border>
      <left/>
      <right style="thin">
        <color theme="8" tint="-0.24997000396251678"/>
      </right>
      <top style="thin">
        <color theme="8" tint="-0.24997000396251678"/>
      </top>
      <bottom style="thin">
        <color theme="8" tint="-0.24997000396251678"/>
      </bottom>
    </border>
    <border>
      <left style="thin">
        <color theme="8" tint="-0.24997000396251678"/>
      </left>
      <right/>
      <top style="thin">
        <color theme="8" tint="-0.24997000396251678"/>
      </top>
      <bottom style="thin">
        <color theme="8" tint="-0.24997000396251678"/>
      </bottom>
    </border>
    <border>
      <left style="thin">
        <color theme="8" tint="-0.24997000396251678"/>
      </left>
      <right style="thin">
        <color theme="8" tint="-0.24997000396251678"/>
      </right>
      <top/>
      <bottom/>
    </border>
    <border>
      <left style="thin">
        <color theme="8" tint="-0.24997000396251678"/>
      </left>
      <right style="thin">
        <color theme="8" tint="-0.24997000396251678"/>
      </right>
      <top/>
      <bottom style="thin">
        <color theme="8" tint="-0.24997000396251678"/>
      </bottom>
    </border>
    <border>
      <left style="thin"/>
      <right/>
      <top/>
      <bottom/>
    </border>
    <border>
      <left/>
      <right style="thin"/>
      <top/>
      <bottom/>
    </border>
    <border>
      <left style="thin">
        <color theme="8" tint="-0.24993999302387238"/>
      </left>
      <right style="thin">
        <color theme="8" tint="-0.24993999302387238"/>
      </right>
      <top style="thin">
        <color theme="8" tint="-0.24993999302387238"/>
      </top>
      <bottom/>
    </border>
    <border>
      <left style="thin">
        <color theme="8" tint="-0.24993999302387238"/>
      </left>
      <right style="thin">
        <color theme="8" tint="-0.24993999302387238"/>
      </right>
      <top/>
      <bottom style="thin">
        <color theme="8" tint="-0.24993999302387238"/>
      </bottom>
    </border>
    <border>
      <left style="thin"/>
      <right/>
      <top style="thin"/>
      <bottom style="hair"/>
    </border>
    <border>
      <left/>
      <right/>
      <top style="thin"/>
      <bottom style="hair"/>
    </border>
    <border>
      <left/>
      <right style="thin"/>
      <top style="thin"/>
      <bottom style="hair"/>
    </border>
    <border>
      <left/>
      <right/>
      <top style="hair"/>
      <bottom style="thin"/>
    </border>
    <border>
      <left/>
      <right style="thin"/>
      <top style="hair"/>
      <bottom style="thin"/>
    </border>
    <border>
      <left/>
      <right/>
      <top style="thin"/>
      <bottom/>
    </border>
    <border>
      <left/>
      <right/>
      <top/>
      <bottom style="thin"/>
    </border>
    <border>
      <left style="thin"/>
      <right/>
      <top style="thin"/>
      <bottom/>
    </border>
    <border>
      <left style="thin"/>
      <right style="thin"/>
      <top style="thin"/>
      <bottom style="thin"/>
    </border>
    <border>
      <left style="thin"/>
      <right/>
      <top style="hair"/>
      <bottom style="thin"/>
    </border>
    <border>
      <left style="thin">
        <color theme="8" tint="-0.24993999302387238"/>
      </left>
      <right/>
      <top style="thin">
        <color theme="8" tint="-0.24993999302387238"/>
      </top>
      <bottom style="thin">
        <color theme="8" tint="-0.24993999302387238"/>
      </bottom>
    </border>
    <border>
      <left/>
      <right/>
      <top style="thin">
        <color theme="8" tint="-0.24993999302387238"/>
      </top>
      <bottom style="thin">
        <color theme="8" tint="-0.24993999302387238"/>
      </bottom>
    </border>
    <border>
      <left/>
      <right style="thin">
        <color theme="8" tint="-0.24993999302387238"/>
      </right>
      <top style="thin">
        <color theme="8" tint="-0.24993999302387238"/>
      </top>
      <bottom style="thin">
        <color theme="8" tint="-0.24993999302387238"/>
      </bottom>
    </border>
    <border>
      <left style="thin"/>
      <right style="thin"/>
      <top style="thin"/>
      <bottom/>
    </border>
    <border>
      <left style="thin"/>
      <right style="thin"/>
      <top/>
      <bottom/>
    </border>
    <border>
      <left style="thin"/>
      <right style="thin"/>
      <top/>
      <bottom style="thin"/>
    </border>
    <border>
      <left/>
      <right style="thin"/>
      <top style="thin"/>
      <bottom/>
    </border>
    <border>
      <left style="thin"/>
      <right/>
      <top/>
      <bottom style="thin"/>
    </border>
    <border>
      <left/>
      <right style="thin"/>
      <top/>
      <bottom style="thin"/>
    </border>
    <border>
      <left/>
      <right/>
      <top style="thin">
        <color theme="8" tint="-0.24997000396251678"/>
      </top>
      <bottom style="thin">
        <color theme="8" tint="-0.24997000396251678"/>
      </bottom>
    </border>
    <border>
      <left/>
      <right style="thin">
        <color theme="8" tint="-0.24997000396251678"/>
      </right>
      <top/>
      <bottom style="thin">
        <color theme="8" tint="-0.24997000396251678"/>
      </bottom>
    </border>
    <border>
      <left style="medium"/>
      <right/>
      <top style="medium"/>
      <bottom/>
    </border>
    <border>
      <left/>
      <right/>
      <top style="medium"/>
      <bottom/>
    </border>
    <border>
      <left style="medium"/>
      <right/>
      <top/>
      <bottom/>
    </border>
    <border>
      <left/>
      <right style="medium"/>
      <top style="medium"/>
      <bottom/>
    </border>
    <border>
      <left/>
      <right style="medium"/>
      <top/>
      <bottom/>
    </border>
    <border>
      <left style="medium"/>
      <right/>
      <top/>
      <bottom style="thin"/>
    </border>
    <border>
      <left style="medium"/>
      <right style="thin"/>
      <top style="thin"/>
      <bottom style="thin"/>
    </border>
    <border>
      <left style="medium"/>
      <right style="thin"/>
      <top/>
      <bottom style="thin"/>
    </border>
    <border>
      <left/>
      <right style="medium"/>
      <top/>
      <bottom style="thin"/>
    </border>
    <border>
      <left/>
      <right/>
      <top/>
      <bottom style="double"/>
    </border>
    <border>
      <left style="thin"/>
      <right style="thin"/>
      <top/>
      <bottom style="medium"/>
    </border>
    <border>
      <left/>
      <right style="thin"/>
      <top/>
      <bottom style="medium"/>
    </border>
    <border>
      <left/>
      <right/>
      <top/>
      <bottom style="medium"/>
    </border>
    <border>
      <left style="medium"/>
      <right style="thin"/>
      <top/>
      <bottom style="medium"/>
    </border>
    <border>
      <left/>
      <right style="medium"/>
      <top/>
      <bottom style="medium"/>
    </border>
    <border>
      <left style="thin">
        <color theme="8" tint="-0.24993999302387238"/>
      </left>
      <right/>
      <top/>
      <bottom/>
    </border>
    <border>
      <left style="thin">
        <color theme="8" tint="-0.24993999302387238"/>
      </left>
      <right/>
      <top style="thin">
        <color theme="8" tint="-0.24993999302387238"/>
      </top>
      <bottom/>
    </border>
    <border>
      <left/>
      <right/>
      <top style="thin">
        <color theme="8" tint="-0.24993999302387238"/>
      </top>
      <bottom/>
    </border>
    <border>
      <left/>
      <right style="thin">
        <color theme="8" tint="-0.24993999302387238"/>
      </right>
      <top style="thin">
        <color theme="8" tint="-0.24993999302387238"/>
      </top>
      <bottom/>
    </border>
    <border>
      <left/>
      <right style="thin">
        <color theme="8" tint="-0.24993999302387238"/>
      </right>
      <top/>
      <bottom/>
    </border>
    <border>
      <left style="thin">
        <color theme="8" tint="-0.24993999302387238"/>
      </left>
      <right/>
      <top/>
      <bottom style="thin">
        <color theme="8" tint="-0.24993999302387238"/>
      </bottom>
    </border>
    <border>
      <left/>
      <right/>
      <top/>
      <bottom style="thin">
        <color theme="8" tint="-0.24993999302387238"/>
      </bottom>
    </border>
    <border>
      <left/>
      <right style="thin">
        <color theme="8" tint="-0.24993999302387238"/>
      </right>
      <top/>
      <bottom style="thin">
        <color theme="8" tint="-0.24993999302387238"/>
      </bottom>
    </border>
    <border>
      <left style="thin">
        <color theme="8" tint="-0.24993999302387238"/>
      </left>
      <right style="thin"/>
      <top style="thin">
        <color theme="8" tint="-0.24993999302387238"/>
      </top>
      <bottom style="thin">
        <color theme="8" tint="-0.24993999302387238"/>
      </bottom>
    </border>
    <border>
      <left style="thin"/>
      <right style="thin"/>
      <top style="thin">
        <color theme="8" tint="-0.24993999302387238"/>
      </top>
      <bottom style="thin">
        <color theme="8" tint="-0.24993999302387238"/>
      </bottom>
    </border>
    <border>
      <left style="thin"/>
      <right style="thin">
        <color theme="8" tint="-0.24993999302387238"/>
      </right>
      <top style="thin">
        <color theme="8" tint="-0.24993999302387238"/>
      </top>
      <bottom style="thin">
        <color theme="8" tint="-0.24993999302387238"/>
      </bottom>
    </border>
    <border>
      <left style="thin">
        <color theme="8" tint="-0.24997000396251678"/>
      </left>
      <right/>
      <top style="thin">
        <color theme="8" tint="-0.24993999302387238"/>
      </top>
      <bottom style="thin">
        <color theme="8" tint="-0.24997000396251678"/>
      </bottom>
    </border>
    <border>
      <left/>
      <right style="thin">
        <color theme="8" tint="-0.24997000396251678"/>
      </right>
      <top style="thin">
        <color theme="8" tint="-0.24993999302387238"/>
      </top>
      <bottom style="thin">
        <color theme="8" tint="-0.24997000396251678"/>
      </bottom>
    </border>
    <border>
      <left style="thin">
        <color theme="8" tint="-0.24997000396251678"/>
      </left>
      <right/>
      <top/>
      <bottom style="thin">
        <color theme="8" tint="-0.24997000396251678"/>
      </bottom>
    </border>
    <border>
      <left/>
      <right/>
      <top/>
      <bottom style="thin">
        <color theme="8" tint="-0.24997000396251678"/>
      </bottom>
    </border>
    <border>
      <left style="thin"/>
      <right/>
      <top style="hair"/>
      <bottom style="hair"/>
    </border>
    <border>
      <left/>
      <right/>
      <top style="hair"/>
      <bottom style="hair"/>
    </border>
    <border>
      <left/>
      <right style="thin"/>
      <top style="hair"/>
      <bottom style="hair"/>
    </border>
    <border>
      <left style="thin"/>
      <right/>
      <top style="hair"/>
      <bottom/>
    </border>
    <border>
      <left/>
      <right/>
      <top style="hair"/>
      <bottom/>
    </border>
    <border>
      <left/>
      <right style="thin"/>
      <top style="hair"/>
      <bottom/>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style="medium"/>
      <top style="thin"/>
      <bottom style="thin"/>
    </border>
    <border>
      <left style="thin"/>
      <right style="thin"/>
      <top/>
      <bottom style="thin">
        <color rgb="FF00000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xf numFmtId="164" fontId="1" fillId="0" borderId="0" applyFon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0" fontId="41" fillId="0" borderId="0">
      <alignment/>
      <protection/>
    </xf>
    <xf numFmtId="43" fontId="41" fillId="0" borderId="0" applyFont="0" applyFill="0" applyBorder="0" applyAlignment="0" applyProtection="0"/>
    <xf numFmtId="9" fontId="41" fillId="0" borderId="0" applyFont="0" applyFill="0" applyBorder="0" applyAlignment="0" applyProtection="0"/>
  </cellStyleXfs>
  <cellXfs count="462">
    <xf numFmtId="0" fontId="0" fillId="0" borderId="0" xfId="0"/>
    <xf numFmtId="0" fontId="3" fillId="0" borderId="0" xfId="20" applyFont="1">
      <alignment/>
      <protection/>
    </xf>
    <xf numFmtId="0" fontId="3" fillId="2" borderId="0" xfId="20" applyFont="1" applyFill="1">
      <alignment/>
      <protection/>
    </xf>
    <xf numFmtId="0" fontId="6" fillId="3" borderId="0" xfId="0" applyFont="1" applyFill="1"/>
    <xf numFmtId="0" fontId="6" fillId="4" borderId="0" xfId="0" applyFont="1" applyFill="1"/>
    <xf numFmtId="0" fontId="6" fillId="5" borderId="0" xfId="0" applyFont="1" applyFill="1"/>
    <xf numFmtId="0" fontId="6" fillId="6" borderId="0" xfId="0" applyFont="1" applyFill="1"/>
    <xf numFmtId="0" fontId="6" fillId="7" borderId="0" xfId="0" applyFont="1" applyFill="1"/>
    <xf numFmtId="0" fontId="6" fillId="0" borderId="0" xfId="0" applyFont="1"/>
    <xf numFmtId="0" fontId="6" fillId="2" borderId="0" xfId="0" applyFont="1" applyFill="1"/>
    <xf numFmtId="0" fontId="8" fillId="0" borderId="0" xfId="0" applyFont="1" applyAlignment="1">
      <alignment horizontal="left" indent="1"/>
    </xf>
    <xf numFmtId="0" fontId="9" fillId="2" borderId="0" xfId="23" applyFont="1" applyFill="1"/>
    <xf numFmtId="0" fontId="10" fillId="6" borderId="0" xfId="20" applyFont="1" applyFill="1">
      <alignment/>
      <protection/>
    </xf>
    <xf numFmtId="0" fontId="2" fillId="6" borderId="0" xfId="20" applyFont="1" applyFill="1">
      <alignment/>
      <protection/>
    </xf>
    <xf numFmtId="0" fontId="2" fillId="0" borderId="0" xfId="20" applyFont="1">
      <alignment/>
      <protection/>
    </xf>
    <xf numFmtId="0" fontId="2" fillId="2" borderId="0" xfId="20" applyFont="1" applyFill="1">
      <alignment/>
      <protection/>
    </xf>
    <xf numFmtId="0" fontId="6" fillId="8" borderId="1" xfId="0" applyFont="1" applyFill="1" applyBorder="1" applyAlignment="1">
      <alignment horizontal="center" vertical="center" textRotation="90" wrapText="1"/>
    </xf>
    <xf numFmtId="0" fontId="6" fillId="9" borderId="2" xfId="0" applyFont="1" applyFill="1" applyBorder="1" applyAlignment="1">
      <alignment horizontal="center" vertical="center" textRotation="90" wrapText="1"/>
    </xf>
    <xf numFmtId="0" fontId="6" fillId="10" borderId="2" xfId="0" applyFont="1" applyFill="1" applyBorder="1" applyAlignment="1">
      <alignment horizontal="center" vertical="center" textRotation="90" wrapText="1"/>
    </xf>
    <xf numFmtId="0" fontId="6" fillId="11" borderId="2" xfId="0" applyFont="1" applyFill="1" applyBorder="1" applyAlignment="1">
      <alignment horizontal="center" vertical="center" textRotation="90" wrapText="1"/>
    </xf>
    <xf numFmtId="0" fontId="6" fillId="12" borderId="2" xfId="0" applyFont="1" applyFill="1" applyBorder="1" applyAlignment="1">
      <alignment horizontal="center" vertical="center" textRotation="90" wrapText="1"/>
    </xf>
    <xf numFmtId="0" fontId="6" fillId="13" borderId="3" xfId="0" applyFont="1" applyFill="1" applyBorder="1" applyAlignment="1">
      <alignment horizontal="center" vertical="center" textRotation="90" wrapText="1"/>
    </xf>
    <xf numFmtId="0" fontId="6" fillId="14" borderId="1" xfId="0" applyFont="1" applyFill="1" applyBorder="1" applyAlignment="1">
      <alignment horizontal="center" vertical="center" textRotation="90" wrapText="1"/>
    </xf>
    <xf numFmtId="0" fontId="6" fillId="15" borderId="2" xfId="0" applyFont="1" applyFill="1" applyBorder="1" applyAlignment="1">
      <alignment horizontal="center" vertical="center" textRotation="90" wrapText="1"/>
    </xf>
    <xf numFmtId="0" fontId="6" fillId="14" borderId="2" xfId="0" applyFont="1" applyFill="1" applyBorder="1" applyAlignment="1">
      <alignment horizontal="center" vertical="center" textRotation="90" wrapText="1"/>
    </xf>
    <xf numFmtId="0" fontId="6" fillId="2" borderId="0" xfId="0" applyFont="1" applyFill="1" applyBorder="1" applyAlignment="1">
      <alignment horizontal="left" vertical="top" wrapText="1"/>
    </xf>
    <xf numFmtId="0" fontId="8" fillId="2" borderId="0" xfId="0" applyFont="1" applyFill="1" applyAlignment="1">
      <alignment horizontal="center" vertical="center" wrapText="1"/>
    </xf>
    <xf numFmtId="0" fontId="9" fillId="2" borderId="2" xfId="23" applyFont="1" applyFill="1" applyBorder="1" applyAlignment="1">
      <alignment vertical="top"/>
    </xf>
    <xf numFmtId="0" fontId="9" fillId="2" borderId="0" xfId="23" applyFont="1" applyFill="1" applyBorder="1" applyAlignment="1">
      <alignment vertical="top"/>
    </xf>
    <xf numFmtId="0" fontId="6" fillId="2" borderId="0" xfId="0" applyFont="1" applyFill="1" applyBorder="1"/>
    <xf numFmtId="0" fontId="6" fillId="2" borderId="0" xfId="0" applyFont="1" applyFill="1" applyBorder="1" applyAlignment="1">
      <alignment vertical="top"/>
    </xf>
    <xf numFmtId="0" fontId="6" fillId="2" borderId="0" xfId="0" applyFont="1" applyFill="1" applyBorder="1" applyAlignment="1">
      <alignment horizontal="left" vertical="top"/>
    </xf>
    <xf numFmtId="0" fontId="10" fillId="16" borderId="0" xfId="0" applyFont="1" applyFill="1"/>
    <xf numFmtId="0" fontId="6" fillId="0" borderId="0" xfId="0" applyFont="1" quotePrefix="1"/>
    <xf numFmtId="9" fontId="6" fillId="0" borderId="0" xfId="0" applyNumberFormat="1" applyFont="1"/>
    <xf numFmtId="0" fontId="8" fillId="2" borderId="0" xfId="0" applyFont="1" applyFill="1" applyAlignment="1">
      <alignment horizontal="left" indent="1"/>
    </xf>
    <xf numFmtId="17" fontId="6" fillId="0" borderId="0" xfId="0" applyNumberFormat="1" applyFont="1"/>
    <xf numFmtId="0" fontId="6" fillId="2" borderId="0" xfId="0" applyFont="1" applyFill="1" applyAlignment="1">
      <alignment/>
    </xf>
    <xf numFmtId="167" fontId="6" fillId="0" borderId="0" xfId="0" applyNumberFormat="1" applyFont="1"/>
    <xf numFmtId="0" fontId="12" fillId="9" borderId="4" xfId="0" applyFont="1" applyFill="1" applyBorder="1" applyAlignment="1">
      <alignment horizontal="center" vertical="center"/>
    </xf>
    <xf numFmtId="0" fontId="6" fillId="2" borderId="0" xfId="0" applyFont="1" applyFill="1" applyAlignment="1">
      <alignment horizontal="left" vertical="center"/>
    </xf>
    <xf numFmtId="0" fontId="8" fillId="11" borderId="0" xfId="0" applyFont="1" applyFill="1" applyBorder="1"/>
    <xf numFmtId="0" fontId="6" fillId="11" borderId="0" xfId="0" applyFont="1" applyFill="1"/>
    <xf numFmtId="0" fontId="9" fillId="11" borderId="0" xfId="23" applyFont="1" applyFill="1"/>
    <xf numFmtId="0" fontId="6" fillId="2" borderId="0" xfId="0" applyFont="1" applyFill="1" applyBorder="1" applyAlignment="1">
      <alignment/>
    </xf>
    <xf numFmtId="0" fontId="9" fillId="2" borderId="0" xfId="23" applyFont="1" applyFill="1" applyAlignment="1">
      <alignment horizontal="left" indent="1"/>
    </xf>
    <xf numFmtId="0" fontId="13" fillId="6" borderId="0" xfId="20" applyFont="1" applyFill="1">
      <alignment/>
      <protection/>
    </xf>
    <xf numFmtId="0" fontId="12" fillId="2" borderId="0" xfId="0" applyFont="1" applyFill="1" applyAlignment="1">
      <alignment horizontal="center" vertical="center"/>
    </xf>
    <xf numFmtId="0" fontId="12" fillId="2" borderId="0" xfId="0" applyFont="1" applyFill="1"/>
    <xf numFmtId="0" fontId="6" fillId="2" borderId="0" xfId="0" applyFont="1" applyFill="1" applyAlignment="1">
      <alignment horizontal="right" vertical="top"/>
    </xf>
    <xf numFmtId="0" fontId="12" fillId="2" borderId="0" xfId="0" applyFont="1" applyFill="1" applyAlignment="1">
      <alignment vertical="top"/>
    </xf>
    <xf numFmtId="0" fontId="12" fillId="2" borderId="0" xfId="0" applyFont="1" applyFill="1" applyAlignment="1">
      <alignment horizontal="right" vertical="top"/>
    </xf>
    <xf numFmtId="0" fontId="12" fillId="2" borderId="0" xfId="0" applyFont="1" applyFill="1" applyAlignment="1" quotePrefix="1">
      <alignment horizontal="left" vertical="center" indent="1"/>
    </xf>
    <xf numFmtId="0" fontId="12" fillId="2" borderId="0" xfId="0" applyFont="1" applyFill="1" applyAlignment="1">
      <alignment horizontal="left" indent="1"/>
    </xf>
    <xf numFmtId="0" fontId="14" fillId="11" borderId="0" xfId="0" applyFont="1" applyFill="1" applyBorder="1"/>
    <xf numFmtId="0" fontId="14" fillId="2" borderId="0" xfId="0" applyFont="1" applyFill="1" applyBorder="1"/>
    <xf numFmtId="0" fontId="6" fillId="2" borderId="0" xfId="0" applyFont="1" applyFill="1" applyAlignment="1">
      <alignment horizontal="center" wrapText="1"/>
    </xf>
    <xf numFmtId="0" fontId="12" fillId="2" borderId="0" xfId="0" applyFont="1" applyFill="1" applyAlignment="1">
      <alignment horizontal="center" vertical="center" wrapText="1"/>
    </xf>
    <xf numFmtId="0" fontId="12" fillId="2" borderId="0" xfId="0" applyFont="1" applyFill="1" applyAlignment="1">
      <alignment horizontal="center" wrapText="1"/>
    </xf>
    <xf numFmtId="0" fontId="16" fillId="2" borderId="0" xfId="0" applyFont="1" applyFill="1" applyAlignment="1">
      <alignment horizontal="center" wrapText="1"/>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6" fillId="2" borderId="0" xfId="0" applyFont="1" applyFill="1" applyAlignment="1">
      <alignment horizontal="right" vertical="center"/>
    </xf>
    <xf numFmtId="166" fontId="6" fillId="9" borderId="5" xfId="0" applyNumberFormat="1" applyFont="1" applyFill="1" applyBorder="1" applyAlignment="1">
      <alignment horizontal="right" vertical="center"/>
    </xf>
    <xf numFmtId="0" fontId="8" fillId="2" borderId="0" xfId="20" applyFont="1" applyFill="1" applyAlignment="1">
      <alignment horizontal="left" indent="1"/>
      <protection/>
    </xf>
    <xf numFmtId="0" fontId="2" fillId="0" borderId="0" xfId="20" applyFont="1" applyAlignment="1">
      <alignment vertical="top" wrapText="1"/>
      <protection/>
    </xf>
    <xf numFmtId="0" fontId="6" fillId="2" borderId="0" xfId="20" applyFont="1" applyFill="1" applyAlignment="1">
      <alignment horizontal="left" vertical="top" wrapText="1"/>
      <protection/>
    </xf>
    <xf numFmtId="0" fontId="6" fillId="2" borderId="0" xfId="20" applyFont="1" applyFill="1" applyAlignment="1">
      <alignment horizontal="right"/>
      <protection/>
    </xf>
    <xf numFmtId="0" fontId="8" fillId="2" borderId="0" xfId="0" applyFont="1" applyFill="1" applyAlignment="1">
      <alignment horizontal="center" vertical="center"/>
    </xf>
    <xf numFmtId="0" fontId="8" fillId="2" borderId="0" xfId="0" applyFont="1" applyFill="1" applyAlignment="1">
      <alignment horizontal="center"/>
    </xf>
    <xf numFmtId="0" fontId="6" fillId="9" borderId="6" xfId="0" applyFont="1" applyFill="1" applyBorder="1" applyAlignment="1">
      <alignment horizontal="center" vertical="center"/>
    </xf>
    <xf numFmtId="0" fontId="6" fillId="9" borderId="5" xfId="0" applyFont="1" applyFill="1" applyBorder="1" applyAlignment="1">
      <alignment horizontal="center" vertical="center"/>
    </xf>
    <xf numFmtId="0" fontId="12" fillId="9" borderId="5" xfId="0" applyFont="1" applyFill="1" applyBorder="1" applyAlignment="1">
      <alignment horizontal="center" vertical="center"/>
    </xf>
    <xf numFmtId="0" fontId="6" fillId="9" borderId="7" xfId="0" applyFont="1" applyFill="1" applyBorder="1" applyAlignment="1">
      <alignment horizontal="left" vertical="center" indent="1"/>
    </xf>
    <xf numFmtId="0" fontId="6" fillId="9" borderId="6" xfId="0" applyFont="1" applyFill="1" applyBorder="1" applyAlignment="1">
      <alignment horizontal="left" vertical="center" indent="1"/>
    </xf>
    <xf numFmtId="0" fontId="6" fillId="2" borderId="0" xfId="20" applyFont="1" applyFill="1" applyAlignment="1">
      <alignment vertical="top" wrapText="1"/>
      <protection/>
    </xf>
    <xf numFmtId="0" fontId="10" fillId="2" borderId="0" xfId="20" applyFont="1" applyFill="1">
      <alignment/>
      <protection/>
    </xf>
    <xf numFmtId="0" fontId="6" fillId="2" borderId="0" xfId="20" applyFont="1" applyFill="1" applyBorder="1" applyAlignment="1">
      <alignment horizontal="left" vertical="top" wrapText="1"/>
      <protection/>
    </xf>
    <xf numFmtId="0" fontId="2" fillId="0" borderId="0" xfId="20" applyFont="1" applyAlignment="1">
      <alignment horizontal="left"/>
      <protection/>
    </xf>
    <xf numFmtId="0" fontId="12" fillId="2" borderId="0" xfId="20" applyFont="1" applyFill="1" applyBorder="1" applyAlignment="1">
      <alignment horizontal="left" vertical="top" wrapText="1"/>
      <protection/>
    </xf>
    <xf numFmtId="0" fontId="17" fillId="2" borderId="0" xfId="20" applyFont="1" applyFill="1" applyBorder="1" applyAlignment="1">
      <alignment vertical="center" wrapText="1"/>
      <protection/>
    </xf>
    <xf numFmtId="0" fontId="6" fillId="2" borderId="0" xfId="20" applyFont="1" applyFill="1" applyBorder="1" applyAlignment="1">
      <alignment horizontal="center" vertical="center" wrapText="1"/>
      <protection/>
    </xf>
    <xf numFmtId="0" fontId="2" fillId="0" borderId="0" xfId="20" applyFont="1" applyAlignment="1">
      <alignment horizontal="center" vertical="center"/>
      <protection/>
    </xf>
    <xf numFmtId="0" fontId="12" fillId="2" borderId="5" xfId="21" applyFont="1" applyFill="1" applyBorder="1" applyAlignment="1">
      <alignment horizontal="center" vertical="center" wrapText="1"/>
      <protection/>
    </xf>
    <xf numFmtId="0" fontId="12" fillId="2" borderId="7" xfId="21" applyFont="1" applyFill="1" applyBorder="1" applyAlignment="1">
      <alignment horizontal="center" vertical="center"/>
      <protection/>
    </xf>
    <xf numFmtId="1" fontId="12" fillId="2" borderId="4" xfId="0" applyNumberFormat="1" applyFont="1" applyFill="1" applyBorder="1" applyAlignment="1">
      <alignment horizontal="center" vertical="center"/>
    </xf>
    <xf numFmtId="1" fontId="12" fillId="2" borderId="8" xfId="0" applyNumberFormat="1" applyFont="1" applyFill="1" applyBorder="1" applyAlignment="1">
      <alignment horizontal="center" vertical="center"/>
    </xf>
    <xf numFmtId="1" fontId="12" fillId="2" borderId="6" xfId="0" applyNumberFormat="1" applyFont="1" applyFill="1" applyBorder="1" applyAlignment="1">
      <alignment horizontal="center" vertical="center"/>
    </xf>
    <xf numFmtId="1" fontId="12" fillId="2" borderId="5" xfId="0" applyNumberFormat="1" applyFont="1" applyFill="1" applyBorder="1" applyAlignment="1">
      <alignment horizontal="center" vertical="center"/>
    </xf>
    <xf numFmtId="0" fontId="12" fillId="9" borderId="5" xfId="0" applyFont="1" applyFill="1" applyBorder="1" applyAlignment="1">
      <alignment horizontal="left" vertical="top" indent="1"/>
    </xf>
    <xf numFmtId="0" fontId="12" fillId="9" borderId="5" xfId="0" applyFont="1" applyFill="1" applyBorder="1" applyAlignment="1">
      <alignment horizontal="center"/>
    </xf>
    <xf numFmtId="0" fontId="12" fillId="9" borderId="9" xfId="0" applyFont="1" applyFill="1" applyBorder="1" applyAlignment="1">
      <alignment horizontal="center"/>
    </xf>
    <xf numFmtId="0" fontId="12" fillId="2" borderId="8" xfId="0" applyFont="1" applyFill="1" applyBorder="1" applyAlignment="1">
      <alignment horizontal="center"/>
    </xf>
    <xf numFmtId="0" fontId="12" fillId="9" borderId="6" xfId="0" applyFont="1" applyFill="1" applyBorder="1" applyAlignment="1">
      <alignment horizontal="center"/>
    </xf>
    <xf numFmtId="0" fontId="12" fillId="9" borderId="7" xfId="0" applyFont="1" applyFill="1" applyBorder="1" applyAlignment="1">
      <alignment horizontal="center"/>
    </xf>
    <xf numFmtId="0" fontId="12" fillId="2" borderId="5" xfId="0" applyFont="1" applyFill="1" applyBorder="1" applyAlignment="1">
      <alignment horizontal="center"/>
    </xf>
    <xf numFmtId="169" fontId="12" fillId="9" borderId="5" xfId="24" applyNumberFormat="1" applyFont="1" applyFill="1" applyBorder="1" applyAlignment="1">
      <alignment horizontal="center"/>
    </xf>
    <xf numFmtId="0" fontId="12" fillId="2" borderId="10" xfId="21" applyFont="1" applyFill="1" applyBorder="1" applyAlignment="1">
      <alignment horizontal="right" vertical="center"/>
      <protection/>
    </xf>
    <xf numFmtId="0" fontId="12" fillId="2" borderId="0" xfId="21" applyFont="1" applyFill="1" applyAlignment="1">
      <alignment horizontal="right" vertical="center"/>
      <protection/>
    </xf>
    <xf numFmtId="0" fontId="12" fillId="2" borderId="0" xfId="21" applyFont="1" applyFill="1">
      <alignment/>
      <protection/>
    </xf>
    <xf numFmtId="0" fontId="18" fillId="2" borderId="0" xfId="21" applyFont="1" applyFill="1">
      <alignment/>
      <protection/>
    </xf>
    <xf numFmtId="0" fontId="12" fillId="0" borderId="0" xfId="21" applyFont="1">
      <alignment/>
      <protection/>
    </xf>
    <xf numFmtId="0" fontId="14" fillId="2" borderId="10" xfId="21" applyFont="1" applyFill="1" applyBorder="1" applyAlignment="1">
      <alignment horizontal="right" vertical="center"/>
      <protection/>
    </xf>
    <xf numFmtId="0" fontId="19" fillId="2" borderId="0" xfId="21" applyFont="1" applyFill="1" applyAlignment="1">
      <alignment horizontal="right" vertical="center"/>
      <protection/>
    </xf>
    <xf numFmtId="0" fontId="14" fillId="2" borderId="0" xfId="21" applyFont="1" applyFill="1" applyBorder="1" applyAlignment="1">
      <alignment horizontal="right"/>
      <protection/>
    </xf>
    <xf numFmtId="0" fontId="14" fillId="2" borderId="0" xfId="21" applyFont="1" applyFill="1" quotePrefix="1">
      <alignment/>
      <protection/>
    </xf>
    <xf numFmtId="0" fontId="14" fillId="2" borderId="0" xfId="21" applyFont="1" applyFill="1" applyBorder="1" applyAlignment="1">
      <alignment horizontal="center" vertical="center"/>
      <protection/>
    </xf>
    <xf numFmtId="0" fontId="21" fillId="2" borderId="10" xfId="21" applyFont="1" applyFill="1" applyBorder="1">
      <alignment/>
      <protection/>
    </xf>
    <xf numFmtId="0" fontId="21" fillId="2" borderId="0" xfId="21" applyFont="1" applyFill="1" applyAlignment="1">
      <alignment horizontal="right"/>
      <protection/>
    </xf>
    <xf numFmtId="0" fontId="22" fillId="2" borderId="10" xfId="21" applyFont="1" applyFill="1" applyBorder="1" applyAlignment="1">
      <alignment horizontal="right" vertical="center"/>
      <protection/>
    </xf>
    <xf numFmtId="0" fontId="22" fillId="2" borderId="0" xfId="21" applyFont="1" applyFill="1" applyAlignment="1">
      <alignment horizontal="right" vertical="center"/>
      <protection/>
    </xf>
    <xf numFmtId="0" fontId="12" fillId="2" borderId="0" xfId="21" applyFont="1" applyFill="1" applyAlignment="1">
      <alignment vertical="center" wrapText="1"/>
      <protection/>
    </xf>
    <xf numFmtId="0" fontId="12" fillId="2" borderId="11" xfId="21" applyFont="1" applyFill="1" applyBorder="1">
      <alignment/>
      <protection/>
    </xf>
    <xf numFmtId="0" fontId="12" fillId="2" borderId="0" xfId="21" applyFont="1" applyFill="1" applyAlignment="1">
      <alignment vertical="center"/>
      <protection/>
    </xf>
    <xf numFmtId="0" fontId="21" fillId="2" borderId="0" xfId="21" applyFont="1" applyFill="1">
      <alignment/>
      <protection/>
    </xf>
    <xf numFmtId="0" fontId="12" fillId="2" borderId="0" xfId="21" applyFont="1" applyFill="1" applyAlignment="1">
      <alignment horizontal="left" vertical="center" wrapText="1"/>
      <protection/>
    </xf>
    <xf numFmtId="0" fontId="16" fillId="2" borderId="0" xfId="20" applyFont="1" applyFill="1" applyAlignment="1">
      <alignment vertical="top" wrapText="1"/>
      <protection/>
    </xf>
    <xf numFmtId="0" fontId="6" fillId="2" borderId="0" xfId="20" applyFont="1" applyFill="1" applyBorder="1" applyAlignment="1">
      <alignment horizontal="center" vertical="top" wrapText="1"/>
      <protection/>
    </xf>
    <xf numFmtId="0" fontId="12" fillId="2" borderId="0" xfId="20" applyFont="1" applyFill="1" applyAlignment="1">
      <alignment vertical="top"/>
      <protection/>
    </xf>
    <xf numFmtId="0" fontId="16" fillId="2" borderId="0" xfId="20" applyFont="1" applyFill="1" applyAlignment="1">
      <alignment vertical="top"/>
      <protection/>
    </xf>
    <xf numFmtId="0" fontId="6" fillId="2" borderId="0" xfId="20" applyFont="1" applyFill="1" applyAlignment="1">
      <alignment vertical="top"/>
      <protection/>
    </xf>
    <xf numFmtId="0" fontId="2" fillId="0" borderId="0" xfId="20" applyFont="1" applyFill="1">
      <alignment/>
      <protection/>
    </xf>
    <xf numFmtId="0" fontId="16" fillId="2" borderId="0" xfId="20" applyFont="1" applyFill="1" applyBorder="1" applyAlignment="1">
      <alignment vertical="center" wrapText="1"/>
      <protection/>
    </xf>
    <xf numFmtId="0" fontId="25" fillId="2" borderId="0" xfId="20" applyFont="1" applyFill="1" applyBorder="1" applyAlignment="1">
      <alignment horizontal="center" vertical="center" wrapText="1"/>
      <protection/>
    </xf>
    <xf numFmtId="0" fontId="6" fillId="8" borderId="0"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1" borderId="0" xfId="0" applyFont="1" applyFill="1" applyBorder="1" applyAlignment="1">
      <alignment horizontal="center" vertical="center" wrapText="1"/>
    </xf>
    <xf numFmtId="0" fontId="6" fillId="12" borderId="0" xfId="0" applyFont="1" applyFill="1" applyBorder="1" applyAlignment="1">
      <alignment horizontal="center" vertical="center" wrapText="1"/>
    </xf>
    <xf numFmtId="0" fontId="6" fillId="13" borderId="0"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6" fillId="2" borderId="0" xfId="0" applyFont="1" applyFill="1" applyAlignment="1">
      <alignment horizontal="right" vertical="center"/>
    </xf>
    <xf numFmtId="0" fontId="6" fillId="2" borderId="0" xfId="20" applyFont="1" applyFill="1" applyAlignment="1">
      <alignment horizontal="left" vertical="top" wrapText="1"/>
      <protection/>
    </xf>
    <xf numFmtId="0" fontId="6" fillId="9" borderId="7" xfId="0" applyFont="1" applyFill="1" applyBorder="1" applyAlignment="1">
      <alignment horizontal="left" vertical="center" indent="1"/>
    </xf>
    <xf numFmtId="0" fontId="6" fillId="9" borderId="6" xfId="0" applyFont="1" applyFill="1" applyBorder="1" applyAlignment="1">
      <alignment horizontal="center" vertical="center"/>
    </xf>
    <xf numFmtId="0" fontId="24" fillId="0" borderId="0" xfId="0" applyFont="1" applyBorder="1" applyAlignment="1">
      <alignment horizontal="center" vertical="center" wrapText="1"/>
    </xf>
    <xf numFmtId="0" fontId="6" fillId="2" borderId="0" xfId="20" applyFont="1" applyFill="1" applyBorder="1" applyAlignment="1">
      <alignment horizontal="left" vertical="top" wrapText="1"/>
      <protection/>
    </xf>
    <xf numFmtId="0" fontId="12" fillId="9" borderId="7" xfId="0" applyFont="1" applyFill="1" applyBorder="1" applyAlignment="1">
      <alignment horizontal="center"/>
    </xf>
    <xf numFmtId="0" fontId="16" fillId="17" borderId="0" xfId="0" applyFont="1" applyFill="1"/>
    <xf numFmtId="0" fontId="26" fillId="17" borderId="0" xfId="0" applyFont="1" applyFill="1"/>
    <xf numFmtId="0" fontId="16" fillId="16" borderId="0" xfId="0" applyFont="1" applyFill="1"/>
    <xf numFmtId="0" fontId="10" fillId="6" borderId="0" xfId="0" applyFont="1" applyFill="1" applyAlignment="1">
      <alignment horizontal="center" vertical="center" wrapText="1"/>
    </xf>
    <xf numFmtId="0" fontId="10" fillId="7" borderId="0" xfId="0" applyFont="1" applyFill="1" applyAlignment="1">
      <alignment horizontal="center" vertical="center" wrapText="1"/>
    </xf>
    <xf numFmtId="1" fontId="12" fillId="2" borderId="12" xfId="0" applyNumberFormat="1" applyFont="1" applyFill="1" applyBorder="1" applyAlignment="1">
      <alignment horizontal="center" vertical="center"/>
    </xf>
    <xf numFmtId="1" fontId="12" fillId="2" borderId="13" xfId="0" applyNumberFormat="1" applyFont="1" applyFill="1" applyBorder="1" applyAlignment="1">
      <alignment horizontal="center" vertical="center"/>
    </xf>
    <xf numFmtId="0" fontId="6" fillId="2" borderId="0" xfId="0" applyFont="1" applyFill="1" applyAlignment="1">
      <alignment horizontal="left" indent="1"/>
    </xf>
    <xf numFmtId="3" fontId="6" fillId="9" borderId="5" xfId="0" applyNumberFormat="1" applyFont="1" applyFill="1" applyBorder="1" applyAlignment="1">
      <alignment horizontal="center" vertical="center"/>
    </xf>
    <xf numFmtId="0" fontId="12" fillId="2" borderId="0" xfId="20" applyFont="1" applyFill="1" applyAlignment="1">
      <alignment vertical="top" wrapText="1"/>
      <protection/>
    </xf>
    <xf numFmtId="0" fontId="6" fillId="2" borderId="0" xfId="20" applyFont="1" applyFill="1" applyAlignment="1">
      <alignment horizontal="center" vertical="top" wrapText="1"/>
      <protection/>
    </xf>
    <xf numFmtId="0" fontId="6" fillId="2" borderId="0" xfId="20" applyFont="1" applyFill="1" applyBorder="1" applyAlignment="1">
      <alignment vertical="top" wrapText="1"/>
      <protection/>
    </xf>
    <xf numFmtId="0" fontId="12" fillId="2" borderId="0" xfId="20" applyFont="1" applyFill="1" applyBorder="1" applyAlignment="1">
      <alignment vertical="top" wrapText="1"/>
      <protection/>
    </xf>
    <xf numFmtId="0" fontId="13" fillId="7" borderId="14" xfId="0" applyFont="1" applyFill="1" applyBorder="1" applyAlignment="1">
      <alignment vertical="top"/>
    </xf>
    <xf numFmtId="0" fontId="13" fillId="7" borderId="15" xfId="0" applyFont="1" applyFill="1" applyBorder="1" applyAlignment="1">
      <alignment vertical="top"/>
    </xf>
    <xf numFmtId="0" fontId="13" fillId="7" borderId="16" xfId="0" applyFont="1" applyFill="1" applyBorder="1" applyAlignment="1">
      <alignment vertical="top"/>
    </xf>
    <xf numFmtId="0" fontId="27" fillId="7" borderId="17" xfId="23" applyFont="1" applyFill="1" applyBorder="1" applyAlignment="1">
      <alignment vertical="top"/>
    </xf>
    <xf numFmtId="0" fontId="27" fillId="7" borderId="18" xfId="23" applyFont="1" applyFill="1" applyBorder="1" applyAlignment="1">
      <alignment vertical="top"/>
    </xf>
    <xf numFmtId="0" fontId="13" fillId="7" borderId="15" xfId="0" applyFont="1" applyFill="1" applyBorder="1" applyAlignment="1">
      <alignment horizontal="center" vertical="top"/>
    </xf>
    <xf numFmtId="0" fontId="13" fillId="7" borderId="19" xfId="0" applyFont="1" applyFill="1" applyBorder="1" applyAlignment="1">
      <alignment vertical="top"/>
    </xf>
    <xf numFmtId="0" fontId="13" fillId="7" borderId="20" xfId="0" applyFont="1" applyFill="1" applyBorder="1" applyAlignment="1">
      <alignment vertical="top"/>
    </xf>
    <xf numFmtId="0" fontId="10" fillId="7" borderId="17" xfId="0" applyFont="1" applyFill="1" applyBorder="1"/>
    <xf numFmtId="0" fontId="10" fillId="7" borderId="18" xfId="0" applyFont="1" applyFill="1" applyBorder="1"/>
    <xf numFmtId="0" fontId="13" fillId="7" borderId="17" xfId="0" applyFont="1" applyFill="1" applyBorder="1"/>
    <xf numFmtId="0" fontId="13" fillId="7" borderId="18" xfId="0" applyFont="1" applyFill="1" applyBorder="1"/>
    <xf numFmtId="0" fontId="6" fillId="2" borderId="0" xfId="0" applyFont="1" applyFill="1" applyAlignment="1">
      <alignment horizontal="right" vertical="center"/>
    </xf>
    <xf numFmtId="0" fontId="6" fillId="2" borderId="0" xfId="20" applyFont="1" applyFill="1" applyAlignment="1">
      <alignment horizontal="left" vertical="top" wrapText="1"/>
      <protection/>
    </xf>
    <xf numFmtId="0" fontId="6" fillId="2" borderId="0" xfId="20" applyFont="1" applyFill="1" applyBorder="1" applyAlignment="1">
      <alignment horizontal="left" vertical="top" wrapText="1"/>
      <protection/>
    </xf>
    <xf numFmtId="0" fontId="12" fillId="2" borderId="0" xfId="20" applyFont="1" applyFill="1" applyBorder="1" applyAlignment="1">
      <alignment horizontal="left" vertical="top" wrapText="1"/>
      <protection/>
    </xf>
    <xf numFmtId="0" fontId="12" fillId="2" borderId="0" xfId="21" applyFont="1" applyFill="1" applyAlignment="1">
      <alignment horizontal="left" vertical="center" wrapText="1"/>
      <protection/>
    </xf>
    <xf numFmtId="0" fontId="12" fillId="11" borderId="0" xfId="0" applyFont="1" applyFill="1" applyAlignment="1">
      <alignment horizontal="center" vertical="center" wrapText="1"/>
    </xf>
    <xf numFmtId="0" fontId="6" fillId="2" borderId="0" xfId="0" applyFont="1" applyFill="1" applyBorder="1" applyAlignment="1">
      <alignment wrapText="1"/>
    </xf>
    <xf numFmtId="3" fontId="12" fillId="2" borderId="0" xfId="0" applyNumberFormat="1" applyFont="1" applyFill="1" applyBorder="1" applyAlignment="1">
      <alignment horizontal="center" vertical="center" wrapText="1"/>
    </xf>
    <xf numFmtId="0" fontId="6" fillId="2" borderId="21" xfId="0" applyFont="1" applyFill="1" applyBorder="1"/>
    <xf numFmtId="0" fontId="6" fillId="2" borderId="10" xfId="0" applyFont="1" applyFill="1" applyBorder="1"/>
    <xf numFmtId="0" fontId="12" fillId="11" borderId="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27" fillId="7" borderId="23" xfId="23" applyFont="1" applyFill="1" applyBorder="1" applyAlignment="1">
      <alignment horizontal="center" vertical="top"/>
    </xf>
    <xf numFmtId="0" fontId="27" fillId="7" borderId="23" xfId="23" applyFont="1" applyFill="1" applyBorder="1" applyAlignment="1">
      <alignment horizontal="center"/>
    </xf>
    <xf numFmtId="3" fontId="14" fillId="2" borderId="22" xfId="0" applyNumberFormat="1" applyFont="1" applyFill="1" applyBorder="1" applyAlignment="1">
      <alignment horizontal="center" vertical="center" wrapText="1"/>
    </xf>
    <xf numFmtId="170" fontId="33" fillId="17" borderId="0" xfId="0" applyNumberFormat="1" applyFont="1" applyFill="1"/>
    <xf numFmtId="0" fontId="33" fillId="17" borderId="0" xfId="0" applyFont="1" applyFill="1" quotePrefix="1"/>
    <xf numFmtId="0" fontId="9" fillId="2" borderId="0" xfId="23" applyFont="1" applyFill="1" applyAlignment="1">
      <alignment horizontal="left" vertical="top"/>
    </xf>
    <xf numFmtId="0" fontId="27" fillId="7" borderId="15" xfId="23" applyFont="1" applyFill="1" applyBorder="1" applyAlignment="1">
      <alignment horizontal="center" vertical="top"/>
    </xf>
    <xf numFmtId="0" fontId="12" fillId="9" borderId="7" xfId="0" applyFont="1" applyFill="1" applyBorder="1" applyAlignment="1">
      <alignment horizontal="center" wrapText="1"/>
    </xf>
    <xf numFmtId="0" fontId="12" fillId="9" borderId="6" xfId="0" applyFont="1" applyFill="1" applyBorder="1" applyAlignment="1">
      <alignment horizontal="center" wrapText="1"/>
    </xf>
    <xf numFmtId="0" fontId="12" fillId="9" borderId="6" xfId="0" applyFont="1" applyFill="1" applyBorder="1" applyAlignment="1">
      <alignment horizontal="center"/>
    </xf>
    <xf numFmtId="0" fontId="12" fillId="18" borderId="4" xfId="22" applyNumberFormat="1" applyFont="1" applyFill="1" applyBorder="1" applyAlignment="1">
      <alignment horizontal="center" vertical="center"/>
    </xf>
    <xf numFmtId="3" fontId="12" fillId="18" borderId="4" xfId="0" applyNumberFormat="1" applyFont="1" applyFill="1" applyBorder="1" applyAlignment="1">
      <alignment horizontal="center" vertical="center" wrapText="1"/>
    </xf>
    <xf numFmtId="168" fontId="6" fillId="18" borderId="5" xfId="0" applyNumberFormat="1" applyFont="1" applyFill="1" applyBorder="1" applyAlignment="1">
      <alignment horizontal="right" vertical="center" indent="1"/>
    </xf>
    <xf numFmtId="169" fontId="12" fillId="18" borderId="4" xfId="24" applyNumberFormat="1" applyFont="1" applyFill="1" applyBorder="1" applyAlignment="1">
      <alignment horizontal="center"/>
    </xf>
    <xf numFmtId="169" fontId="12" fillId="18" borderId="4" xfId="24" applyNumberFormat="1" applyFont="1" applyFill="1" applyBorder="1" applyAlignment="1">
      <alignment horizontal="center" vertical="center"/>
    </xf>
    <xf numFmtId="1" fontId="6" fillId="9" borderId="5" xfId="0" applyNumberFormat="1" applyFont="1" applyFill="1" applyBorder="1" applyAlignment="1">
      <alignment horizontal="center" vertical="center"/>
    </xf>
    <xf numFmtId="1" fontId="12" fillId="9" borderId="5" xfId="0" applyNumberFormat="1" applyFont="1" applyFill="1" applyBorder="1" applyAlignment="1">
      <alignment horizontal="center"/>
    </xf>
    <xf numFmtId="2" fontId="12" fillId="9" borderId="5" xfId="0" applyNumberFormat="1" applyFont="1" applyFill="1" applyBorder="1" applyAlignment="1">
      <alignment horizontal="center"/>
    </xf>
    <xf numFmtId="171" fontId="12" fillId="9" borderId="5" xfId="0" applyNumberFormat="1" applyFont="1" applyFill="1" applyBorder="1" applyAlignment="1">
      <alignment horizontal="center"/>
    </xf>
    <xf numFmtId="1" fontId="12" fillId="9" borderId="9" xfId="0" applyNumberFormat="1" applyFont="1" applyFill="1" applyBorder="1" applyAlignment="1">
      <alignment horizontal="center"/>
    </xf>
    <xf numFmtId="0" fontId="14" fillId="9" borderId="5" xfId="0" applyFont="1" applyFill="1" applyBorder="1" applyAlignment="1">
      <alignment horizontal="left" vertical="top" indent="1"/>
    </xf>
    <xf numFmtId="171" fontId="12" fillId="9" borderId="9" xfId="0" applyNumberFormat="1" applyFont="1" applyFill="1" applyBorder="1" applyAlignment="1">
      <alignment horizontal="center"/>
    </xf>
    <xf numFmtId="0" fontId="6" fillId="9" borderId="24" xfId="0" applyFont="1" applyFill="1" applyBorder="1" applyAlignment="1">
      <alignment horizontal="left" vertical="center" wrapText="1"/>
    </xf>
    <xf numFmtId="0" fontId="6" fillId="9" borderId="25" xfId="0" applyFont="1" applyFill="1" applyBorder="1" applyAlignment="1">
      <alignment horizontal="left" vertical="center" wrapText="1"/>
    </xf>
    <xf numFmtId="0" fontId="6" fillId="9" borderId="26" xfId="0" applyFont="1" applyFill="1" applyBorder="1" applyAlignment="1">
      <alignment horizontal="left" vertical="center" wrapText="1"/>
    </xf>
    <xf numFmtId="0" fontId="6" fillId="2" borderId="0" xfId="0" applyFont="1" applyFill="1" applyAlignment="1">
      <alignment horizontal="right" vertical="center"/>
    </xf>
    <xf numFmtId="0" fontId="29" fillId="2" borderId="27" xfId="0" applyFont="1" applyFill="1" applyBorder="1" applyAlignment="1">
      <alignment horizontal="right" vertical="center"/>
    </xf>
    <xf numFmtId="0" fontId="29" fillId="2" borderId="28" xfId="0" applyFont="1" applyFill="1" applyBorder="1" applyAlignment="1">
      <alignment horizontal="right" vertical="center"/>
    </xf>
    <xf numFmtId="0" fontId="29" fillId="2" borderId="29" xfId="0" applyFont="1" applyFill="1" applyBorder="1" applyAlignment="1">
      <alignment horizontal="right" vertical="center"/>
    </xf>
    <xf numFmtId="0" fontId="8" fillId="2" borderId="21" xfId="0" applyFont="1" applyFill="1" applyBorder="1" applyAlignment="1">
      <alignment vertical="center"/>
    </xf>
    <xf numFmtId="0" fontId="6" fillId="2" borderId="19" xfId="0" applyFont="1" applyFill="1" applyBorder="1" applyAlignment="1">
      <alignment vertical="center"/>
    </xf>
    <xf numFmtId="0" fontId="6" fillId="2" borderId="30" xfId="0" applyFont="1" applyFill="1" applyBorder="1" applyAlignment="1">
      <alignment vertical="center"/>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21" xfId="0" applyFont="1" applyFill="1" applyBorder="1" applyAlignment="1">
      <alignment horizontal="right" vertical="center"/>
    </xf>
    <xf numFmtId="0" fontId="6" fillId="2" borderId="10" xfId="0" applyFont="1" applyFill="1" applyBorder="1" applyAlignment="1">
      <alignment horizontal="right" vertical="center"/>
    </xf>
    <xf numFmtId="0" fontId="6" fillId="2" borderId="27" xfId="0" applyFont="1" applyFill="1" applyBorder="1" applyAlignment="1">
      <alignment horizontal="center" wrapText="1"/>
    </xf>
    <xf numFmtId="3" fontId="14" fillId="2" borderId="29" xfId="0" applyNumberFormat="1" applyFont="1" applyFill="1" applyBorder="1" applyAlignment="1">
      <alignment horizontal="center" vertical="center" wrapText="1"/>
    </xf>
    <xf numFmtId="3" fontId="12" fillId="2" borderId="21" xfId="0" applyNumberFormat="1" applyFont="1" applyFill="1" applyBorder="1" applyAlignment="1">
      <alignment horizontal="center" vertical="center" wrapText="1"/>
    </xf>
    <xf numFmtId="3" fontId="12" fillId="2" borderId="30" xfId="0" applyNumberFormat="1" applyFont="1" applyFill="1" applyBorder="1" applyAlignment="1">
      <alignment horizontal="center" vertical="center" wrapText="1"/>
    </xf>
    <xf numFmtId="3" fontId="12" fillId="2" borderId="10" xfId="0" applyNumberFormat="1" applyFont="1" applyFill="1" applyBorder="1" applyAlignment="1">
      <alignment horizontal="center" vertical="center" wrapText="1"/>
    </xf>
    <xf numFmtId="3" fontId="12" fillId="2" borderId="11" xfId="0" applyNumberFormat="1" applyFont="1" applyFill="1" applyBorder="1" applyAlignment="1">
      <alignment horizontal="center" vertical="center" wrapText="1"/>
    </xf>
    <xf numFmtId="3" fontId="6" fillId="2" borderId="10" xfId="0" applyNumberFormat="1" applyFont="1" applyFill="1" applyBorder="1" applyAlignment="1">
      <alignment vertical="center"/>
    </xf>
    <xf numFmtId="3" fontId="6" fillId="2" borderId="31" xfId="0" applyNumberFormat="1" applyFont="1" applyFill="1" applyBorder="1" applyAlignment="1">
      <alignment vertical="center"/>
    </xf>
    <xf numFmtId="3" fontId="12" fillId="2" borderId="32" xfId="0" applyNumberFormat="1" applyFont="1" applyFill="1" applyBorder="1" applyAlignment="1">
      <alignment horizontal="center" vertical="center" wrapText="1"/>
    </xf>
    <xf numFmtId="3" fontId="12" fillId="2" borderId="27" xfId="0" applyNumberFormat="1" applyFont="1" applyFill="1" applyBorder="1" applyAlignment="1">
      <alignment horizontal="center" vertical="center" wrapText="1"/>
    </xf>
    <xf numFmtId="3" fontId="12" fillId="2" borderId="28" xfId="0" applyNumberFormat="1" applyFont="1" applyFill="1" applyBorder="1" applyAlignment="1">
      <alignment horizontal="center" vertical="center" wrapText="1"/>
    </xf>
    <xf numFmtId="3" fontId="12" fillId="2" borderId="29" xfId="0" applyNumberFormat="1" applyFont="1" applyFill="1" applyBorder="1" applyAlignment="1">
      <alignment horizontal="center" vertical="center" wrapText="1"/>
    </xf>
    <xf numFmtId="3" fontId="6" fillId="2" borderId="28" xfId="0" applyNumberFormat="1" applyFont="1" applyFill="1" applyBorder="1" applyAlignment="1">
      <alignment vertical="center"/>
    </xf>
    <xf numFmtId="3" fontId="6" fillId="2" borderId="29" xfId="0" applyNumberFormat="1" applyFont="1" applyFill="1" applyBorder="1" applyAlignment="1">
      <alignment vertical="center"/>
    </xf>
    <xf numFmtId="43" fontId="12" fillId="2" borderId="0" xfId="21" applyNumberFormat="1" applyFont="1" applyFill="1">
      <alignment/>
      <protection/>
    </xf>
    <xf numFmtId="0" fontId="12" fillId="9" borderId="5" xfId="0" applyFont="1" applyFill="1" applyBorder="1" applyAlignment="1">
      <alignment horizontal="left" vertical="top" wrapText="1" indent="1"/>
    </xf>
    <xf numFmtId="0" fontId="36" fillId="9" borderId="7" xfId="0" applyFont="1" applyFill="1" applyBorder="1" applyAlignment="1">
      <alignment horizontal="left" vertical="center" wrapText="1"/>
    </xf>
    <xf numFmtId="0" fontId="36" fillId="9" borderId="33" xfId="0" applyFont="1" applyFill="1" applyBorder="1" applyAlignment="1">
      <alignment horizontal="left" vertical="center" wrapText="1"/>
    </xf>
    <xf numFmtId="0" fontId="36" fillId="9" borderId="7" xfId="0" applyFont="1" applyFill="1" applyBorder="1" applyAlignment="1">
      <alignment horizontal="left" vertical="center"/>
    </xf>
    <xf numFmtId="0" fontId="36" fillId="9" borderId="33" xfId="0" applyFont="1" applyFill="1" applyBorder="1" applyAlignment="1">
      <alignment horizontal="left" vertical="center"/>
    </xf>
    <xf numFmtId="0" fontId="36" fillId="9" borderId="6" xfId="0" applyFont="1" applyFill="1" applyBorder="1" applyAlignment="1">
      <alignment horizontal="left" vertical="center"/>
    </xf>
    <xf numFmtId="0" fontId="6" fillId="9" borderId="6" xfId="0" applyFont="1" applyFill="1" applyBorder="1" applyAlignment="1">
      <alignment horizontal="left" vertical="center" wrapText="1" indent="2"/>
    </xf>
    <xf numFmtId="0" fontId="29" fillId="9" borderId="6" xfId="0" applyFont="1" applyFill="1" applyBorder="1" applyAlignment="1">
      <alignment horizontal="left" vertical="center" indent="1"/>
    </xf>
    <xf numFmtId="0" fontId="8" fillId="9" borderId="7" xfId="0" applyFont="1" applyFill="1" applyBorder="1" applyAlignment="1">
      <alignment horizontal="left" vertical="center" wrapText="1" indent="2"/>
    </xf>
    <xf numFmtId="0" fontId="14" fillId="2" borderId="0" xfId="0" applyFont="1" applyFill="1" applyBorder="1" applyAlignment="1">
      <alignment horizontal="center"/>
    </xf>
    <xf numFmtId="0" fontId="6" fillId="9" borderId="34" xfId="0" applyFont="1" applyFill="1" applyBorder="1" applyAlignment="1">
      <alignment horizontal="center" vertical="center"/>
    </xf>
    <xf numFmtId="0" fontId="6" fillId="9" borderId="9" xfId="0" applyFont="1" applyFill="1" applyBorder="1" applyAlignment="1">
      <alignment horizontal="center" vertical="center"/>
    </xf>
    <xf numFmtId="0" fontId="12" fillId="9" borderId="9" xfId="0" applyFont="1" applyFill="1" applyBorder="1" applyAlignment="1">
      <alignment horizontal="center" vertical="center"/>
    </xf>
    <xf numFmtId="0" fontId="2" fillId="2" borderId="20" xfId="20" applyFont="1" applyFill="1" applyBorder="1">
      <alignment/>
      <protection/>
    </xf>
    <xf numFmtId="0" fontId="29" fillId="9" borderId="7" xfId="0" applyFont="1" applyFill="1" applyBorder="1" applyAlignment="1">
      <alignment horizontal="left" vertical="center" indent="2"/>
    </xf>
    <xf numFmtId="0" fontId="14" fillId="9" borderId="5" xfId="0" applyFont="1" applyFill="1" applyBorder="1" applyAlignment="1">
      <alignment horizontal="left" vertical="top" wrapText="1" indent="1"/>
    </xf>
    <xf numFmtId="0" fontId="41" fillId="0" borderId="0" xfId="25">
      <alignment/>
      <protection/>
    </xf>
    <xf numFmtId="0" fontId="42" fillId="0" borderId="0" xfId="25" applyFont="1">
      <alignment/>
      <protection/>
    </xf>
    <xf numFmtId="0" fontId="43" fillId="0" borderId="0" xfId="25" applyFont="1">
      <alignment/>
      <protection/>
    </xf>
    <xf numFmtId="0" fontId="44" fillId="19" borderId="35" xfId="25" applyFont="1" applyFill="1" applyBorder="1" applyAlignment="1">
      <alignment vertical="top"/>
      <protection/>
    </xf>
    <xf numFmtId="0" fontId="44" fillId="19" borderId="36" xfId="25" applyFont="1" applyFill="1" applyBorder="1" applyAlignment="1">
      <alignment vertical="top"/>
      <protection/>
    </xf>
    <xf numFmtId="0" fontId="1" fillId="19" borderId="36" xfId="25" applyFont="1" applyFill="1" applyBorder="1" applyAlignment="1">
      <alignment vertical="top"/>
      <protection/>
    </xf>
    <xf numFmtId="0" fontId="1" fillId="19" borderId="37" xfId="25" applyFont="1" applyFill="1" applyBorder="1" applyAlignment="1">
      <alignment vertical="top"/>
      <protection/>
    </xf>
    <xf numFmtId="0" fontId="1" fillId="19" borderId="0" xfId="25" applyFont="1" applyFill="1" applyAlignment="1">
      <alignment vertical="top"/>
      <protection/>
    </xf>
    <xf numFmtId="0" fontId="41" fillId="2" borderId="35" xfId="25" applyFill="1" applyBorder="1">
      <alignment/>
      <protection/>
    </xf>
    <xf numFmtId="0" fontId="41" fillId="2" borderId="36" xfId="25" applyFill="1" applyBorder="1">
      <alignment/>
      <protection/>
    </xf>
    <xf numFmtId="0" fontId="41" fillId="2" borderId="38" xfId="25" applyFill="1" applyBorder="1">
      <alignment/>
      <protection/>
    </xf>
    <xf numFmtId="0" fontId="41" fillId="2" borderId="37" xfId="25" applyFill="1" applyBorder="1">
      <alignment/>
      <protection/>
    </xf>
    <xf numFmtId="0" fontId="41" fillId="2" borderId="0" xfId="25" applyFill="1">
      <alignment/>
      <protection/>
    </xf>
    <xf numFmtId="0" fontId="41" fillId="2" borderId="39" xfId="25" applyFill="1" applyBorder="1">
      <alignment/>
      <protection/>
    </xf>
    <xf numFmtId="0" fontId="45" fillId="19" borderId="37" xfId="25" applyFont="1" applyFill="1" applyBorder="1" applyAlignment="1">
      <alignment horizontal="left" vertical="top" indent="1"/>
      <protection/>
    </xf>
    <xf numFmtId="0" fontId="45" fillId="19" borderId="0" xfId="25" applyFont="1" applyFill="1" applyAlignment="1">
      <alignment horizontal="left" vertical="top" indent="1"/>
      <protection/>
    </xf>
    <xf numFmtId="0" fontId="1" fillId="19" borderId="40" xfId="25" applyFont="1" applyFill="1" applyBorder="1" applyAlignment="1">
      <alignment horizontal="left" vertical="top"/>
      <protection/>
    </xf>
    <xf numFmtId="0" fontId="1" fillId="19" borderId="20" xfId="25" applyFont="1" applyFill="1" applyBorder="1" applyAlignment="1">
      <alignment horizontal="left" vertical="top"/>
      <protection/>
    </xf>
    <xf numFmtId="0" fontId="45" fillId="19" borderId="32" xfId="25" applyFont="1" applyFill="1" applyBorder="1" applyAlignment="1">
      <alignment horizontal="left" vertical="top" wrapText="1" indent="2"/>
      <protection/>
    </xf>
    <xf numFmtId="0" fontId="45" fillId="20" borderId="41" xfId="25" applyFont="1" applyFill="1" applyBorder="1" applyAlignment="1">
      <alignment horizontal="left" vertical="top" wrapText="1" indent="2"/>
      <protection/>
    </xf>
    <xf numFmtId="0" fontId="48" fillId="19" borderId="29" xfId="25" applyFont="1" applyFill="1" applyBorder="1" applyAlignment="1">
      <alignment horizontal="center" vertical="top"/>
      <protection/>
    </xf>
    <xf numFmtId="0" fontId="48" fillId="19" borderId="32" xfId="25" applyFont="1" applyFill="1" applyBorder="1" applyAlignment="1">
      <alignment horizontal="center" vertical="top"/>
      <protection/>
    </xf>
    <xf numFmtId="0" fontId="48" fillId="19" borderId="32" xfId="25" applyFont="1" applyFill="1" applyBorder="1" applyAlignment="1">
      <alignment horizontal="left" vertical="center" wrapText="1" indent="2"/>
      <protection/>
    </xf>
    <xf numFmtId="0" fontId="48" fillId="19" borderId="20" xfId="25" applyFont="1" applyFill="1" applyBorder="1" applyAlignment="1">
      <alignment horizontal="center" vertical="top"/>
      <protection/>
    </xf>
    <xf numFmtId="0" fontId="48" fillId="20" borderId="42" xfId="25" applyFont="1" applyFill="1" applyBorder="1" applyAlignment="1">
      <alignment horizontal="left" vertical="center" wrapText="1" indent="2"/>
      <protection/>
    </xf>
    <xf numFmtId="0" fontId="48" fillId="20" borderId="32" xfId="25" applyFont="1" applyFill="1" applyBorder="1" applyAlignment="1">
      <alignment horizontal="center" vertical="top"/>
      <protection/>
    </xf>
    <xf numFmtId="0" fontId="48" fillId="20" borderId="43" xfId="25" applyFont="1" applyFill="1" applyBorder="1" applyAlignment="1">
      <alignment horizontal="center" vertical="top"/>
      <protection/>
    </xf>
    <xf numFmtId="0" fontId="51" fillId="0" borderId="0" xfId="25" applyFont="1">
      <alignment/>
      <protection/>
    </xf>
    <xf numFmtId="0" fontId="50" fillId="0" borderId="0" xfId="25" applyFont="1">
      <alignment/>
      <protection/>
    </xf>
    <xf numFmtId="0" fontId="51" fillId="0" borderId="0" xfId="25" applyFont="1" applyAlignment="1">
      <alignment horizontal="center" vertical="center" wrapText="1"/>
      <protection/>
    </xf>
    <xf numFmtId="0" fontId="51" fillId="0" borderId="0" xfId="25" applyFont="1" applyAlignment="1">
      <alignment horizontal="center" wrapText="1"/>
      <protection/>
    </xf>
    <xf numFmtId="166" fontId="51" fillId="0" borderId="0" xfId="26" applyNumberFormat="1" applyFont="1"/>
    <xf numFmtId="0" fontId="51" fillId="0" borderId="44" xfId="25" applyFont="1" applyBorder="1">
      <alignment/>
      <protection/>
    </xf>
    <xf numFmtId="166" fontId="51" fillId="0" borderId="44" xfId="26" applyNumberFormat="1" applyFont="1" applyBorder="1"/>
    <xf numFmtId="166" fontId="51" fillId="0" borderId="0" xfId="25" applyNumberFormat="1" applyFont="1">
      <alignment/>
      <protection/>
    </xf>
    <xf numFmtId="43" fontId="51" fillId="0" borderId="44" xfId="26" applyFont="1" applyBorder="1"/>
    <xf numFmtId="43" fontId="52" fillId="21" borderId="0" xfId="25" applyNumberFormat="1" applyFont="1" applyFill="1">
      <alignment/>
      <protection/>
    </xf>
    <xf numFmtId="0" fontId="51" fillId="0" borderId="0" xfId="25" applyFont="1" applyAlignment="1">
      <alignment horizontal="left" vertical="center"/>
      <protection/>
    </xf>
    <xf numFmtId="0" fontId="45" fillId="0" borderId="29" xfId="25" applyFont="1" applyFill="1" applyBorder="1" applyAlignment="1">
      <alignment horizontal="center" vertical="top"/>
      <protection/>
    </xf>
    <xf numFmtId="0" fontId="45" fillId="0" borderId="32" xfId="25" applyFont="1" applyFill="1" applyBorder="1" applyAlignment="1">
      <alignment horizontal="center" vertical="top"/>
      <protection/>
    </xf>
    <xf numFmtId="3" fontId="45" fillId="0" borderId="32" xfId="25" applyNumberFormat="1" applyFont="1" applyFill="1" applyBorder="1" applyAlignment="1">
      <alignment horizontal="left" vertical="top" indent="2"/>
      <protection/>
    </xf>
    <xf numFmtId="3" fontId="45" fillId="0" borderId="32" xfId="25" applyNumberFormat="1" applyFont="1" applyFill="1" applyBorder="1" applyAlignment="1">
      <alignment horizontal="center" vertical="top"/>
      <protection/>
    </xf>
    <xf numFmtId="3" fontId="45" fillId="0" borderId="20" xfId="25" applyNumberFormat="1" applyFont="1" applyFill="1" applyBorder="1" applyAlignment="1">
      <alignment horizontal="center" vertical="top"/>
      <protection/>
    </xf>
    <xf numFmtId="172" fontId="45" fillId="0" borderId="42" xfId="25" applyNumberFormat="1" applyFont="1" applyFill="1" applyBorder="1" applyAlignment="1">
      <alignment horizontal="center" vertical="top"/>
      <protection/>
    </xf>
    <xf numFmtId="172" fontId="45" fillId="0" borderId="32" xfId="25" applyNumberFormat="1" applyFont="1" applyFill="1" applyBorder="1" applyAlignment="1">
      <alignment horizontal="center" vertical="top"/>
      <protection/>
    </xf>
    <xf numFmtId="172" fontId="45" fillId="0" borderId="43" xfId="25" applyNumberFormat="1" applyFont="1" applyFill="1" applyBorder="1" applyAlignment="1">
      <alignment horizontal="center" vertical="top"/>
      <protection/>
    </xf>
    <xf numFmtId="0" fontId="45" fillId="0" borderId="45" xfId="25" applyFont="1" applyFill="1" applyBorder="1" applyAlignment="1">
      <alignment horizontal="center" vertical="top"/>
      <protection/>
    </xf>
    <xf numFmtId="0" fontId="45" fillId="0" borderId="46" xfId="25" applyFont="1" applyFill="1" applyBorder="1" applyAlignment="1">
      <alignment horizontal="center" vertical="top"/>
      <protection/>
    </xf>
    <xf numFmtId="3" fontId="45" fillId="0" borderId="46" xfId="25" applyNumberFormat="1" applyFont="1" applyFill="1" applyBorder="1" applyAlignment="1">
      <alignment horizontal="center" vertical="top"/>
      <protection/>
    </xf>
    <xf numFmtId="3" fontId="45" fillId="0" borderId="47" xfId="25" applyNumberFormat="1" applyFont="1" applyFill="1" applyBorder="1" applyAlignment="1">
      <alignment horizontal="center" vertical="top"/>
      <protection/>
    </xf>
    <xf numFmtId="172" fontId="45" fillId="0" borderId="48" xfId="25" applyNumberFormat="1" applyFont="1" applyFill="1" applyBorder="1" applyAlignment="1">
      <alignment horizontal="center" vertical="top"/>
      <protection/>
    </xf>
    <xf numFmtId="172" fontId="45" fillId="0" borderId="46" xfId="25" applyNumberFormat="1" applyFont="1" applyFill="1" applyBorder="1" applyAlignment="1">
      <alignment horizontal="center" vertical="top"/>
      <protection/>
    </xf>
    <xf numFmtId="172" fontId="45" fillId="0" borderId="49" xfId="25" applyNumberFormat="1" applyFont="1" applyFill="1" applyBorder="1" applyAlignment="1">
      <alignment horizontal="center" vertical="top"/>
      <protection/>
    </xf>
    <xf numFmtId="2" fontId="6" fillId="9" borderId="5" xfId="0" applyNumberFormat="1" applyFont="1" applyFill="1" applyBorder="1" applyAlignment="1">
      <alignment horizontal="center" vertical="center"/>
    </xf>
    <xf numFmtId="0" fontId="50" fillId="0" borderId="0" xfId="25" applyFont="1" applyAlignment="1">
      <alignment vertical="top"/>
      <protection/>
    </xf>
    <xf numFmtId="0" fontId="51" fillId="0" borderId="0" xfId="25" applyFont="1" applyAlignment="1">
      <alignment vertical="top"/>
      <protection/>
    </xf>
    <xf numFmtId="0" fontId="50" fillId="0" borderId="0" xfId="25" applyFont="1" applyAlignment="1">
      <alignment vertical="top" wrapText="1"/>
      <protection/>
    </xf>
    <xf numFmtId="0" fontId="16" fillId="22" borderId="0" xfId="0" applyFont="1" applyFill="1" applyAlignment="1">
      <alignment horizontal="center"/>
    </xf>
    <xf numFmtId="0" fontId="6" fillId="2" borderId="0" xfId="0" applyFont="1" applyFill="1" applyBorder="1" applyAlignment="1">
      <alignment horizontal="left" vertical="top" wrapText="1"/>
    </xf>
    <xf numFmtId="0" fontId="7" fillId="2" borderId="0" xfId="0" applyFont="1" applyFill="1" applyAlignment="1">
      <alignment horizontal="left" vertical="center" wrapText="1"/>
    </xf>
    <xf numFmtId="0" fontId="6" fillId="2" borderId="50" xfId="0" applyFont="1" applyFill="1" applyBorder="1" applyAlignment="1">
      <alignment horizontal="left" vertical="center"/>
    </xf>
    <xf numFmtId="0" fontId="6" fillId="2" borderId="0" xfId="0" applyFont="1" applyFill="1" applyAlignment="1">
      <alignment horizontal="left" vertical="center"/>
    </xf>
    <xf numFmtId="0" fontId="9" fillId="2" borderId="0" xfId="23" applyFont="1" applyFill="1" applyBorder="1" applyAlignment="1">
      <alignment horizontal="center" vertical="top" wrapText="1"/>
    </xf>
    <xf numFmtId="0" fontId="6" fillId="2" borderId="0" xfId="0" applyFont="1" applyFill="1" applyAlignment="1">
      <alignment horizontal="left" vertical="top" wrapText="1"/>
    </xf>
    <xf numFmtId="168" fontId="6" fillId="18" borderId="7" xfId="0" applyNumberFormat="1" applyFont="1" applyFill="1" applyBorder="1" applyAlignment="1">
      <alignment horizontal="center" vertical="center"/>
    </xf>
    <xf numFmtId="168" fontId="6" fillId="18" borderId="6" xfId="0" applyNumberFormat="1" applyFont="1" applyFill="1" applyBorder="1" applyAlignment="1">
      <alignment horizontal="center" vertical="center"/>
    </xf>
    <xf numFmtId="0" fontId="6" fillId="2" borderId="0" xfId="0" applyFont="1" applyFill="1" applyAlignment="1">
      <alignment horizontal="right" vertical="center"/>
    </xf>
    <xf numFmtId="0" fontId="8" fillId="2" borderId="1" xfId="0" applyFont="1" applyFill="1" applyBorder="1" applyAlignment="1">
      <alignment horizontal="center"/>
    </xf>
    <xf numFmtId="0" fontId="8" fillId="2" borderId="3" xfId="0" applyFont="1" applyFill="1" applyBorder="1" applyAlignment="1">
      <alignment horizontal="center"/>
    </xf>
    <xf numFmtId="3" fontId="14" fillId="2" borderId="22" xfId="0" applyNumberFormat="1" applyFont="1" applyFill="1" applyBorder="1" applyAlignment="1">
      <alignment horizontal="center" vertical="center" wrapText="1"/>
    </xf>
    <xf numFmtId="0" fontId="8" fillId="2" borderId="21" xfId="0" applyFont="1" applyFill="1" applyBorder="1" applyAlignment="1">
      <alignment horizontal="center"/>
    </xf>
    <xf numFmtId="0" fontId="8" fillId="2" borderId="30" xfId="0" applyFont="1" applyFill="1" applyBorder="1" applyAlignment="1">
      <alignment horizontal="center"/>
    </xf>
    <xf numFmtId="0" fontId="6" fillId="2" borderId="11" xfId="0" applyFont="1" applyFill="1" applyBorder="1" applyAlignment="1">
      <alignment horizontal="right" vertical="top" wrapText="1"/>
    </xf>
    <xf numFmtId="0" fontId="6" fillId="9" borderId="24" xfId="0" applyFont="1" applyFill="1" applyBorder="1" applyAlignment="1">
      <alignment horizontal="left" vertical="center" wrapText="1"/>
    </xf>
    <xf numFmtId="0" fontId="6" fillId="9" borderId="25" xfId="0" applyFont="1" applyFill="1" applyBorder="1" applyAlignment="1">
      <alignment horizontal="left" vertical="center" wrapText="1"/>
    </xf>
    <xf numFmtId="0" fontId="6" fillId="9" borderId="26" xfId="0" applyFont="1" applyFill="1" applyBorder="1" applyAlignment="1">
      <alignment horizontal="left" vertical="center" wrapText="1"/>
    </xf>
    <xf numFmtId="0" fontId="12" fillId="2" borderId="0" xfId="0" applyFont="1" applyFill="1" applyBorder="1" applyAlignment="1">
      <alignment horizontal="right" vertical="center"/>
    </xf>
    <xf numFmtId="0" fontId="6" fillId="9" borderId="51" xfId="0" applyFont="1" applyFill="1" applyBorder="1" applyAlignment="1">
      <alignment horizontal="left" vertical="top" wrapText="1"/>
    </xf>
    <xf numFmtId="0" fontId="6" fillId="9" borderId="52" xfId="0" applyFont="1" applyFill="1" applyBorder="1" applyAlignment="1">
      <alignment horizontal="left" vertical="top" wrapText="1"/>
    </xf>
    <xf numFmtId="0" fontId="6" fillId="9" borderId="53" xfId="0" applyFont="1" applyFill="1" applyBorder="1" applyAlignment="1">
      <alignment horizontal="left" vertical="top" wrapText="1"/>
    </xf>
    <xf numFmtId="0" fontId="6" fillId="9" borderId="50" xfId="0" applyFont="1" applyFill="1" applyBorder="1" applyAlignment="1">
      <alignment horizontal="left" vertical="top" wrapText="1"/>
    </xf>
    <xf numFmtId="0" fontId="6" fillId="9" borderId="0" xfId="0" applyFont="1" applyFill="1" applyBorder="1" applyAlignment="1">
      <alignment horizontal="left" vertical="top" wrapText="1"/>
    </xf>
    <xf numFmtId="0" fontId="6" fillId="9" borderId="54" xfId="0" applyFont="1" applyFill="1" applyBorder="1" applyAlignment="1">
      <alignment horizontal="left" vertical="top" wrapText="1"/>
    </xf>
    <xf numFmtId="0" fontId="6" fillId="9" borderId="55" xfId="0" applyFont="1" applyFill="1" applyBorder="1" applyAlignment="1">
      <alignment horizontal="left" vertical="top" wrapText="1"/>
    </xf>
    <xf numFmtId="0" fontId="6" fillId="9" borderId="56" xfId="0" applyFont="1" applyFill="1" applyBorder="1" applyAlignment="1">
      <alignment horizontal="left" vertical="top" wrapText="1"/>
    </xf>
    <xf numFmtId="0" fontId="6" fillId="9" borderId="57" xfId="0" applyFont="1" applyFill="1" applyBorder="1" applyAlignment="1">
      <alignment horizontal="left" vertical="top" wrapText="1"/>
    </xf>
    <xf numFmtId="0" fontId="12" fillId="9" borderId="7" xfId="0" applyFont="1" applyFill="1" applyBorder="1" applyAlignment="1">
      <alignment horizontal="center" vertical="center"/>
    </xf>
    <xf numFmtId="0" fontId="12" fillId="9" borderId="6" xfId="0" applyFont="1" applyFill="1" applyBorder="1" applyAlignment="1">
      <alignment horizontal="center" vertical="center"/>
    </xf>
    <xf numFmtId="170" fontId="6" fillId="9" borderId="58" xfId="0" applyNumberFormat="1" applyFont="1" applyFill="1" applyBorder="1" applyAlignment="1">
      <alignment horizontal="left"/>
    </xf>
    <xf numFmtId="170" fontId="6" fillId="9" borderId="59" xfId="0" applyNumberFormat="1" applyFont="1" applyFill="1" applyBorder="1" applyAlignment="1">
      <alignment horizontal="left"/>
    </xf>
    <xf numFmtId="170" fontId="6" fillId="9" borderId="60" xfId="0" applyNumberFormat="1" applyFont="1" applyFill="1" applyBorder="1" applyAlignment="1">
      <alignment horizontal="left"/>
    </xf>
    <xf numFmtId="0" fontId="6" fillId="9" borderId="58" xfId="0" applyFont="1" applyFill="1" applyBorder="1" applyAlignment="1">
      <alignment horizontal="left"/>
    </xf>
    <xf numFmtId="0" fontId="6" fillId="9" borderId="59" xfId="0" applyFont="1" applyFill="1" applyBorder="1" applyAlignment="1">
      <alignment horizontal="left"/>
    </xf>
    <xf numFmtId="0" fontId="6" fillId="9" borderId="60" xfId="0" applyFont="1" applyFill="1" applyBorder="1" applyAlignment="1">
      <alignment horizontal="left"/>
    </xf>
    <xf numFmtId="166" fontId="6" fillId="9" borderId="7" xfId="0" applyNumberFormat="1" applyFont="1" applyFill="1" applyBorder="1" applyAlignment="1">
      <alignment horizontal="right" vertical="center" wrapText="1"/>
    </xf>
    <xf numFmtId="166" fontId="6" fillId="9" borderId="6" xfId="0" applyNumberFormat="1" applyFont="1" applyFill="1" applyBorder="1" applyAlignment="1">
      <alignment horizontal="right" vertical="center" wrapText="1"/>
    </xf>
    <xf numFmtId="166" fontId="6" fillId="9" borderId="7" xfId="0" applyNumberFormat="1" applyFont="1" applyFill="1" applyBorder="1" applyAlignment="1">
      <alignment horizontal="right" vertical="center"/>
    </xf>
    <xf numFmtId="166" fontId="6" fillId="9" borderId="6" xfId="0" applyNumberFormat="1" applyFont="1" applyFill="1" applyBorder="1" applyAlignment="1">
      <alignment horizontal="right" vertical="center"/>
    </xf>
    <xf numFmtId="0" fontId="6" fillId="9" borderId="24" xfId="0" applyFont="1" applyFill="1" applyBorder="1" applyAlignment="1">
      <alignment horizontal="left" vertical="top" wrapText="1"/>
    </xf>
    <xf numFmtId="0" fontId="6" fillId="9" borderId="25" xfId="0" applyFont="1" applyFill="1" applyBorder="1" applyAlignment="1">
      <alignment horizontal="left" vertical="top" wrapText="1"/>
    </xf>
    <xf numFmtId="0" fontId="6" fillId="9" borderId="26" xfId="0" applyFont="1" applyFill="1" applyBorder="1" applyAlignment="1">
      <alignment horizontal="left" vertical="top" wrapText="1"/>
    </xf>
    <xf numFmtId="0" fontId="6" fillId="2" borderId="0" xfId="0" applyFont="1" applyFill="1" applyAlignment="1">
      <alignment horizontal="left" vertical="top"/>
    </xf>
    <xf numFmtId="0" fontId="12" fillId="18" borderId="24" xfId="0" applyFont="1" applyFill="1" applyBorder="1" applyAlignment="1">
      <alignment horizontal="right"/>
    </xf>
    <xf numFmtId="0" fontId="12" fillId="18" borderId="26" xfId="0" applyFont="1" applyFill="1" applyBorder="1" applyAlignment="1">
      <alignment horizontal="right"/>
    </xf>
    <xf numFmtId="0" fontId="12" fillId="9" borderId="61" xfId="0" applyFont="1" applyFill="1" applyBorder="1" applyAlignment="1">
      <alignment horizontal="right"/>
    </xf>
    <xf numFmtId="0" fontId="12" fillId="9" borderId="62" xfId="0" applyFont="1" applyFill="1" applyBorder="1" applyAlignment="1">
      <alignment horizontal="right"/>
    </xf>
    <xf numFmtId="0" fontId="6" fillId="9" borderId="7" xfId="0" applyFont="1" applyFill="1" applyBorder="1" applyAlignment="1">
      <alignment horizontal="left" vertical="center" wrapText="1" indent="2"/>
    </xf>
    <xf numFmtId="0" fontId="6" fillId="9" borderId="6" xfId="0" applyFont="1" applyFill="1" applyBorder="1" applyAlignment="1">
      <alignment horizontal="left" vertical="center" wrapText="1" indent="2"/>
    </xf>
    <xf numFmtId="0" fontId="36" fillId="9" borderId="7" xfId="0" applyFont="1" applyFill="1" applyBorder="1" applyAlignment="1">
      <alignment horizontal="left" vertical="center" wrapText="1"/>
    </xf>
    <xf numFmtId="0" fontId="36" fillId="9" borderId="33" xfId="0" applyFont="1" applyFill="1" applyBorder="1" applyAlignment="1">
      <alignment horizontal="left" vertical="center" wrapText="1"/>
    </xf>
    <xf numFmtId="0" fontId="36" fillId="9" borderId="7" xfId="0" applyFont="1" applyFill="1" applyBorder="1" applyAlignment="1">
      <alignment horizontal="left" vertical="center"/>
    </xf>
    <xf numFmtId="0" fontId="36" fillId="9" borderId="33" xfId="0" applyFont="1" applyFill="1" applyBorder="1" applyAlignment="1">
      <alignment horizontal="left" vertical="center"/>
    </xf>
    <xf numFmtId="0" fontId="36" fillId="9" borderId="6" xfId="0" applyFont="1" applyFill="1" applyBorder="1" applyAlignment="1">
      <alignment horizontal="left" vertical="center"/>
    </xf>
    <xf numFmtId="0" fontId="36" fillId="9" borderId="6" xfId="0" applyFont="1" applyFill="1" applyBorder="1" applyAlignment="1">
      <alignment horizontal="left" vertical="center" wrapText="1"/>
    </xf>
    <xf numFmtId="0" fontId="38" fillId="9" borderId="7" xfId="23" applyFont="1" applyFill="1" applyBorder="1" applyAlignment="1">
      <alignment horizontal="left" vertical="center" wrapText="1"/>
    </xf>
    <xf numFmtId="0" fontId="6" fillId="2" borderId="0" xfId="20" applyFont="1" applyFill="1" applyAlignment="1">
      <alignment horizontal="left" vertical="top" wrapText="1"/>
      <protection/>
    </xf>
    <xf numFmtId="0" fontId="6" fillId="9" borderId="24" xfId="20" applyFont="1" applyFill="1" applyBorder="1" applyAlignment="1">
      <alignment horizontal="left" vertical="top"/>
      <protection/>
    </xf>
    <xf numFmtId="0" fontId="6" fillId="9" borderId="25" xfId="20" applyFont="1" applyFill="1" applyBorder="1" applyAlignment="1">
      <alignment horizontal="left" vertical="top"/>
      <protection/>
    </xf>
    <xf numFmtId="0" fontId="6" fillId="9" borderId="26" xfId="20" applyFont="1" applyFill="1" applyBorder="1" applyAlignment="1">
      <alignment horizontal="left" vertical="top"/>
      <protection/>
    </xf>
    <xf numFmtId="0" fontId="29" fillId="9" borderId="7" xfId="0" applyFont="1" applyFill="1" applyBorder="1" applyAlignment="1">
      <alignment horizontal="left" vertical="center" indent="1"/>
    </xf>
    <xf numFmtId="0" fontId="29" fillId="9" borderId="6" xfId="0" applyFont="1" applyFill="1" applyBorder="1" applyAlignment="1">
      <alignment horizontal="left" vertical="center" indent="1"/>
    </xf>
    <xf numFmtId="0" fontId="6" fillId="9" borderId="7" xfId="0" applyFont="1" applyFill="1" applyBorder="1" applyAlignment="1">
      <alignment horizontal="left" vertical="center" wrapText="1" indent="1"/>
    </xf>
    <xf numFmtId="0" fontId="6" fillId="9" borderId="6" xfId="0" applyFont="1" applyFill="1" applyBorder="1" applyAlignment="1">
      <alignment horizontal="left" vertical="center" wrapText="1" indent="1"/>
    </xf>
    <xf numFmtId="0" fontId="8" fillId="2" borderId="0" xfId="0" applyFont="1" applyFill="1" applyBorder="1" applyAlignment="1">
      <alignment horizontal="center"/>
    </xf>
    <xf numFmtId="0" fontId="6" fillId="9" borderId="7" xfId="0" applyFont="1" applyFill="1" applyBorder="1" applyAlignment="1">
      <alignment horizontal="left" vertical="center" indent="1"/>
    </xf>
    <xf numFmtId="0" fontId="6" fillId="9" borderId="6" xfId="0" applyFont="1" applyFill="1" applyBorder="1" applyAlignment="1">
      <alignment horizontal="left" vertical="center" indent="1"/>
    </xf>
    <xf numFmtId="0" fontId="6" fillId="9" borderId="63" xfId="0" applyFont="1" applyFill="1" applyBorder="1" applyAlignment="1">
      <alignment horizontal="left" vertical="center" indent="1"/>
    </xf>
    <xf numFmtId="0" fontId="6" fillId="9" borderId="34" xfId="0" applyFont="1" applyFill="1" applyBorder="1" applyAlignment="1">
      <alignment horizontal="left" vertical="center" indent="1"/>
    </xf>
    <xf numFmtId="0" fontId="36" fillId="9" borderId="63" xfId="0" applyFont="1" applyFill="1" applyBorder="1" applyAlignment="1">
      <alignment horizontal="left" vertical="center"/>
    </xf>
    <xf numFmtId="0" fontId="36" fillId="9" borderId="64" xfId="0" applyFont="1" applyFill="1" applyBorder="1" applyAlignment="1">
      <alignment horizontal="left" vertical="center"/>
    </xf>
    <xf numFmtId="0" fontId="36" fillId="9" borderId="34" xfId="0" applyFont="1" applyFill="1" applyBorder="1" applyAlignment="1">
      <alignment horizontal="left" vertical="center"/>
    </xf>
    <xf numFmtId="0" fontId="38" fillId="9" borderId="63" xfId="23" applyFont="1" applyFill="1" applyBorder="1" applyAlignment="1">
      <alignment horizontal="left" vertical="center" wrapText="1"/>
    </xf>
    <xf numFmtId="0" fontId="38" fillId="9" borderId="64" xfId="23" applyFont="1" applyFill="1" applyBorder="1" applyAlignment="1">
      <alignment horizontal="left" vertical="center" wrapText="1"/>
    </xf>
    <xf numFmtId="0" fontId="38" fillId="9" borderId="34" xfId="23" applyFont="1" applyFill="1" applyBorder="1" applyAlignment="1">
      <alignment horizontal="left" vertical="center" wrapText="1"/>
    </xf>
    <xf numFmtId="0" fontId="8" fillId="2" borderId="0" xfId="0" applyFont="1" applyFill="1" applyAlignment="1">
      <alignment horizontal="center" vertical="center"/>
    </xf>
    <xf numFmtId="0" fontId="8" fillId="2" borderId="0" xfId="0" applyFont="1" applyFill="1" applyBorder="1" applyAlignment="1">
      <alignment horizontal="center" vertical="center"/>
    </xf>
    <xf numFmtId="0" fontId="6" fillId="9" borderId="7" xfId="20" applyFont="1" applyFill="1" applyBorder="1" applyAlignment="1">
      <alignment horizontal="left" vertical="top" wrapText="1"/>
      <protection/>
    </xf>
    <xf numFmtId="0" fontId="6" fillId="9" borderId="33" xfId="20" applyFont="1" applyFill="1" applyBorder="1" applyAlignment="1">
      <alignment horizontal="left" vertical="top" wrapText="1"/>
      <protection/>
    </xf>
    <xf numFmtId="0" fontId="6" fillId="9" borderId="6" xfId="20" applyFont="1" applyFill="1" applyBorder="1" applyAlignment="1">
      <alignment horizontal="left" vertical="top" wrapText="1"/>
      <protection/>
    </xf>
    <xf numFmtId="0" fontId="12" fillId="9" borderId="24" xfId="20" applyFont="1" applyFill="1" applyBorder="1" applyAlignment="1">
      <alignment horizontal="center" vertical="center" wrapText="1"/>
      <protection/>
    </xf>
    <xf numFmtId="0" fontId="12" fillId="9" borderId="26" xfId="20" applyFont="1" applyFill="1" applyBorder="1" applyAlignment="1">
      <alignment horizontal="center" vertical="center" wrapText="1"/>
      <protection/>
    </xf>
    <xf numFmtId="0" fontId="12" fillId="2" borderId="0" xfId="20" applyFont="1" applyFill="1" applyAlignment="1">
      <alignment horizontal="left" vertical="top" wrapText="1"/>
      <protection/>
    </xf>
    <xf numFmtId="0" fontId="6" fillId="2" borderId="0" xfId="20" applyFont="1" applyFill="1" applyBorder="1" applyAlignment="1">
      <alignment horizontal="left" vertical="top" wrapText="1"/>
      <protection/>
    </xf>
    <xf numFmtId="0" fontId="6" fillId="2" borderId="54" xfId="20" applyFont="1" applyFill="1" applyBorder="1" applyAlignment="1">
      <alignment horizontal="left" vertical="top" wrapText="1"/>
      <protection/>
    </xf>
    <xf numFmtId="0" fontId="12" fillId="2" borderId="0" xfId="20" applyFont="1" applyFill="1" applyAlignment="1">
      <alignment horizontal="left" vertical="top"/>
      <protection/>
    </xf>
    <xf numFmtId="0" fontId="12" fillId="2" borderId="54" xfId="20" applyFont="1" applyFill="1" applyBorder="1" applyAlignment="1">
      <alignment horizontal="left" vertical="top"/>
      <protection/>
    </xf>
    <xf numFmtId="0" fontId="12" fillId="2" borderId="0" xfId="20" applyFont="1" applyFill="1" applyBorder="1" applyAlignment="1">
      <alignment horizontal="left" vertical="top" wrapText="1"/>
      <protection/>
    </xf>
    <xf numFmtId="0" fontId="6" fillId="2" borderId="64" xfId="20" applyFont="1" applyFill="1" applyBorder="1" applyAlignment="1">
      <alignment horizontal="left" vertical="top" wrapText="1"/>
      <protection/>
    </xf>
    <xf numFmtId="0" fontId="12" fillId="9" borderId="7" xfId="0" applyFont="1" applyFill="1" applyBorder="1" applyAlignment="1">
      <alignment horizontal="center" wrapText="1"/>
    </xf>
    <xf numFmtId="0" fontId="12" fillId="9" borderId="6" xfId="0" applyFont="1" applyFill="1" applyBorder="1" applyAlignment="1">
      <alignment horizontal="center" wrapText="1"/>
    </xf>
    <xf numFmtId="0" fontId="12" fillId="9" borderId="7" xfId="0" applyFont="1" applyFill="1" applyBorder="1" applyAlignment="1">
      <alignment horizontal="center"/>
    </xf>
    <xf numFmtId="0" fontId="12" fillId="9" borderId="6" xfId="0" applyFont="1" applyFill="1" applyBorder="1" applyAlignment="1">
      <alignment horizontal="center"/>
    </xf>
    <xf numFmtId="0" fontId="6" fillId="0" borderId="64" xfId="20" applyFont="1" applyBorder="1" applyAlignment="1">
      <alignment horizontal="left" vertical="top" wrapText="1"/>
      <protection/>
    </xf>
    <xf numFmtId="0" fontId="6" fillId="0" borderId="0" xfId="20" applyFont="1" applyAlignment="1">
      <alignment horizontal="left" vertical="top" wrapText="1"/>
      <protection/>
    </xf>
    <xf numFmtId="0" fontId="6" fillId="9" borderId="7" xfId="20" applyFont="1" applyFill="1" applyBorder="1" applyAlignment="1">
      <alignment vertical="top" wrapText="1"/>
      <protection/>
    </xf>
    <xf numFmtId="0" fontId="6" fillId="9" borderId="33" xfId="20" applyFont="1" applyFill="1" applyBorder="1" applyAlignment="1">
      <alignment vertical="top" wrapText="1"/>
      <protection/>
    </xf>
    <xf numFmtId="0" fontId="6" fillId="9" borderId="6" xfId="20" applyFont="1" applyFill="1" applyBorder="1" applyAlignment="1">
      <alignment vertical="top" wrapText="1"/>
      <protection/>
    </xf>
    <xf numFmtId="0" fontId="7" fillId="0" borderId="0" xfId="0" applyFont="1" applyAlignment="1">
      <alignment horizontal="left" vertical="center" wrapText="1" indent="1"/>
    </xf>
    <xf numFmtId="0" fontId="6" fillId="0" borderId="0" xfId="0" applyFont="1" applyAlignment="1">
      <alignment horizontal="left" vertical="center" indent="1"/>
    </xf>
    <xf numFmtId="0" fontId="12" fillId="2" borderId="0" xfId="21" applyFont="1" applyFill="1" applyAlignment="1">
      <alignment horizontal="left" vertical="center" wrapText="1"/>
      <protection/>
    </xf>
    <xf numFmtId="0" fontId="25" fillId="7" borderId="64" xfId="20" applyFont="1" applyFill="1" applyBorder="1" applyAlignment="1">
      <alignment horizontal="center" vertical="center" wrapText="1"/>
      <protection/>
    </xf>
    <xf numFmtId="0" fontId="12" fillId="0" borderId="5" xfId="21" applyFont="1" applyBorder="1" applyAlignment="1">
      <alignment horizontal="center" vertical="center"/>
      <protection/>
    </xf>
    <xf numFmtId="0" fontId="12" fillId="0" borderId="0" xfId="20" applyFont="1" applyFill="1" applyAlignment="1">
      <alignment horizontal="left" vertical="top" wrapText="1"/>
      <protection/>
    </xf>
    <xf numFmtId="0" fontId="27" fillId="7" borderId="2" xfId="0" applyFont="1" applyFill="1" applyBorder="1" applyAlignment="1">
      <alignment horizontal="center" vertical="top"/>
    </xf>
    <xf numFmtId="0" fontId="27" fillId="7" borderId="2" xfId="23" applyFont="1" applyFill="1" applyBorder="1" applyAlignment="1">
      <alignment horizontal="center" vertical="top"/>
    </xf>
    <xf numFmtId="0" fontId="27" fillId="7" borderId="23" xfId="23" applyFont="1" applyFill="1" applyBorder="1" applyAlignment="1">
      <alignment horizontal="center" vertical="top"/>
    </xf>
    <xf numFmtId="0" fontId="27" fillId="7" borderId="17" xfId="23" applyFont="1" applyFill="1" applyBorder="1" applyAlignment="1">
      <alignment horizontal="center" vertical="top"/>
    </xf>
    <xf numFmtId="0" fontId="27" fillId="7" borderId="18" xfId="23" applyFont="1" applyFill="1" applyBorder="1" applyAlignment="1">
      <alignment horizontal="center" vertical="top"/>
    </xf>
    <xf numFmtId="0" fontId="8" fillId="2" borderId="21"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6" fillId="14" borderId="65" xfId="0" applyFont="1" applyFill="1" applyBorder="1" applyAlignment="1">
      <alignment horizontal="left" vertical="top" wrapText="1"/>
    </xf>
    <xf numFmtId="0" fontId="6" fillId="14" borderId="66" xfId="0" applyFont="1" applyFill="1" applyBorder="1" applyAlignment="1">
      <alignment horizontal="left" vertical="top" wrapText="1"/>
    </xf>
    <xf numFmtId="0" fontId="6" fillId="14" borderId="67" xfId="0" applyFont="1" applyFill="1" applyBorder="1" applyAlignment="1">
      <alignment horizontal="left" vertical="top" wrapText="1"/>
    </xf>
    <xf numFmtId="0" fontId="13" fillId="7" borderId="14" xfId="0" applyFont="1" applyFill="1" applyBorder="1" applyAlignment="1">
      <alignment horizontal="left" vertical="top" wrapText="1"/>
    </xf>
    <xf numFmtId="0" fontId="13" fillId="7" borderId="15" xfId="0" applyFont="1" applyFill="1" applyBorder="1" applyAlignment="1">
      <alignment horizontal="left" vertical="top" wrapText="1"/>
    </xf>
    <xf numFmtId="0" fontId="13" fillId="7" borderId="16" xfId="0" applyFont="1" applyFill="1" applyBorder="1" applyAlignment="1">
      <alignment horizontal="left" vertical="top" wrapText="1"/>
    </xf>
    <xf numFmtId="0" fontId="27" fillId="7" borderId="65" xfId="23" applyFont="1" applyFill="1" applyBorder="1" applyAlignment="1">
      <alignment horizontal="center" vertical="top" wrapText="1"/>
    </xf>
    <xf numFmtId="0" fontId="27" fillId="7" borderId="66" xfId="23" applyFont="1" applyFill="1" applyBorder="1" applyAlignment="1">
      <alignment horizontal="center" vertical="top" wrapText="1"/>
    </xf>
    <xf numFmtId="0" fontId="9" fillId="2" borderId="0" xfId="23" applyFont="1" applyFill="1" applyAlignment="1">
      <alignment horizontal="left" vertical="top"/>
    </xf>
    <xf numFmtId="0" fontId="27" fillId="7" borderId="68" xfId="23" applyFont="1" applyFill="1" applyBorder="1" applyAlignment="1">
      <alignment horizontal="center" vertical="top" wrapText="1"/>
    </xf>
    <xf numFmtId="0" fontId="27" fillId="7" borderId="69" xfId="23" applyFont="1" applyFill="1" applyBorder="1" applyAlignment="1">
      <alignment horizontal="center" vertical="top" wrapText="1"/>
    </xf>
    <xf numFmtId="0" fontId="27" fillId="7" borderId="70" xfId="23" applyFont="1" applyFill="1" applyBorder="1" applyAlignment="1">
      <alignment horizontal="center" vertical="top" wrapText="1"/>
    </xf>
    <xf numFmtId="0" fontId="8" fillId="2" borderId="22" xfId="0" applyFont="1" applyFill="1" applyBorder="1" applyAlignment="1">
      <alignment horizontal="center" vertical="center" wrapText="1"/>
    </xf>
    <xf numFmtId="0" fontId="27" fillId="7" borderId="23" xfId="23" applyFont="1" applyFill="1" applyBorder="1" applyAlignment="1">
      <alignment horizontal="center"/>
    </xf>
    <xf numFmtId="0" fontId="27" fillId="7" borderId="18" xfId="23" applyFont="1" applyFill="1" applyBorder="1" applyAlignment="1">
      <alignment horizontal="center"/>
    </xf>
    <xf numFmtId="0" fontId="27" fillId="7" borderId="23" xfId="23" applyFont="1" applyFill="1" applyBorder="1" applyAlignment="1">
      <alignment horizontal="center" vertical="top" wrapText="1"/>
    </xf>
    <xf numFmtId="0" fontId="27" fillId="7" borderId="17" xfId="23" applyFont="1" applyFill="1" applyBorder="1" applyAlignment="1">
      <alignment horizontal="center" vertical="top" wrapText="1"/>
    </xf>
    <xf numFmtId="0" fontId="27" fillId="7" borderId="18" xfId="23" applyFont="1" applyFill="1" applyBorder="1" applyAlignment="1">
      <alignment horizontal="center" vertical="top" wrapText="1"/>
    </xf>
    <xf numFmtId="0" fontId="50" fillId="0" borderId="0" xfId="25" applyFont="1" applyAlignment="1">
      <alignment horizontal="left" vertical="top" wrapText="1"/>
      <protection/>
    </xf>
    <xf numFmtId="0" fontId="52" fillId="23" borderId="0" xfId="25" applyFont="1" applyFill="1" applyAlignment="1">
      <alignment horizontal="center"/>
      <protection/>
    </xf>
    <xf numFmtId="0" fontId="52" fillId="24" borderId="0" xfId="25" applyFont="1" applyFill="1" applyAlignment="1">
      <alignment horizontal="center"/>
      <protection/>
    </xf>
    <xf numFmtId="0" fontId="50" fillId="0" borderId="0" xfId="25" applyFont="1" applyAlignment="1">
      <alignment horizontal="center" vertical="top" wrapText="1"/>
      <protection/>
    </xf>
    <xf numFmtId="0" fontId="50" fillId="0" borderId="0" xfId="25" applyFont="1" applyAlignment="1">
      <alignment horizontal="center" vertical="top"/>
      <protection/>
    </xf>
    <xf numFmtId="0" fontId="4" fillId="0" borderId="71" xfId="25" applyFont="1" applyFill="1" applyBorder="1" applyAlignment="1">
      <alignment horizontal="left" vertical="top" indent="1"/>
      <protection/>
    </xf>
    <xf numFmtId="0" fontId="4" fillId="0" borderId="2" xfId="25" applyFont="1" applyFill="1" applyBorder="1" applyAlignment="1">
      <alignment horizontal="left" vertical="top" indent="1"/>
      <protection/>
    </xf>
    <xf numFmtId="0" fontId="4" fillId="0" borderId="3" xfId="25" applyFont="1" applyFill="1" applyBorder="1" applyAlignment="1">
      <alignment horizontal="left" vertical="top" indent="1"/>
      <protection/>
    </xf>
    <xf numFmtId="0" fontId="4" fillId="0" borderId="72" xfId="25" applyFont="1" applyFill="1" applyBorder="1" applyAlignment="1">
      <alignment horizontal="left" vertical="top" indent="1"/>
      <protection/>
    </xf>
    <xf numFmtId="0" fontId="4" fillId="0" borderId="73" xfId="25" applyFont="1" applyFill="1" applyBorder="1" applyAlignment="1">
      <alignment horizontal="left" vertical="top" indent="1"/>
      <protection/>
    </xf>
    <xf numFmtId="0" fontId="4" fillId="0" borderId="74" xfId="25" applyFont="1" applyFill="1" applyBorder="1" applyAlignment="1">
      <alignment horizontal="left" vertical="top" indent="1"/>
      <protection/>
    </xf>
    <xf numFmtId="0" fontId="48" fillId="19" borderId="1" xfId="25" applyFont="1" applyFill="1" applyBorder="1" applyAlignment="1">
      <alignment horizontal="left" vertical="top"/>
      <protection/>
    </xf>
    <xf numFmtId="0" fontId="48" fillId="19" borderId="2" xfId="25" applyFont="1" applyFill="1" applyBorder="1" applyAlignment="1">
      <alignment horizontal="left" vertical="top"/>
      <protection/>
    </xf>
    <xf numFmtId="0" fontId="48" fillId="20" borderId="22" xfId="25" applyFont="1" applyFill="1" applyBorder="1" applyAlignment="1">
      <alignment horizontal="left" vertical="top"/>
      <protection/>
    </xf>
    <xf numFmtId="0" fontId="48" fillId="20" borderId="75" xfId="25" applyFont="1" applyFill="1" applyBorder="1" applyAlignment="1">
      <alignment horizontal="left" vertical="top"/>
      <protection/>
    </xf>
    <xf numFmtId="0" fontId="1" fillId="19" borderId="71" xfId="25" applyFont="1" applyFill="1" applyBorder="1" applyAlignment="1">
      <alignment horizontal="left" vertical="top"/>
      <protection/>
    </xf>
    <xf numFmtId="0" fontId="1" fillId="19" borderId="2" xfId="25" applyFont="1" applyFill="1" applyBorder="1" applyAlignment="1">
      <alignment horizontal="left" vertical="top"/>
      <protection/>
    </xf>
    <xf numFmtId="0" fontId="1" fillId="19" borderId="3" xfId="25" applyFont="1" applyFill="1" applyBorder="1" applyAlignment="1">
      <alignment horizontal="left" vertical="top"/>
      <protection/>
    </xf>
    <xf numFmtId="0" fontId="45" fillId="19" borderId="71" xfId="25" applyFont="1" applyFill="1" applyBorder="1" applyAlignment="1">
      <alignment horizontal="left" vertical="top" wrapText="1" indent="1"/>
      <protection/>
    </xf>
    <xf numFmtId="0" fontId="45" fillId="19" borderId="2" xfId="25" applyFont="1" applyFill="1" applyBorder="1" applyAlignment="1">
      <alignment horizontal="left" vertical="top" wrapText="1" indent="1"/>
      <protection/>
    </xf>
    <xf numFmtId="0" fontId="45" fillId="19" borderId="27" xfId="25" applyFont="1" applyFill="1" applyBorder="1" applyAlignment="1">
      <alignment horizontal="center" vertical="top" wrapText="1"/>
      <protection/>
    </xf>
    <xf numFmtId="0" fontId="45" fillId="19" borderId="76" xfId="25" applyFont="1" applyFill="1" applyBorder="1" applyAlignment="1">
      <alignment horizontal="center" vertical="top" wrapText="1"/>
      <protection/>
    </xf>
    <xf numFmtId="0" fontId="45" fillId="0" borderId="1" xfId="25" applyFont="1" applyFill="1" applyBorder="1" applyAlignment="1">
      <alignment horizontal="left" vertical="top" wrapText="1" indent="2"/>
      <protection/>
    </xf>
    <xf numFmtId="0" fontId="45" fillId="0" borderId="2" xfId="25" applyFont="1" applyFill="1" applyBorder="1" applyAlignment="1">
      <alignment horizontal="left" vertical="top" wrapText="1" indent="2"/>
      <protection/>
    </xf>
    <xf numFmtId="0" fontId="45" fillId="20" borderId="41" xfId="25" applyFont="1" applyFill="1" applyBorder="1" applyAlignment="1">
      <alignment horizontal="center" vertical="top" wrapText="1"/>
      <protection/>
    </xf>
    <xf numFmtId="0" fontId="45" fillId="20" borderId="22" xfId="25" applyFont="1" applyFill="1" applyBorder="1" applyAlignment="1">
      <alignment horizontal="center" vertical="top" wrapText="1"/>
      <protection/>
    </xf>
    <xf numFmtId="0" fontId="45" fillId="20" borderId="75" xfId="25" applyFont="1" applyFill="1" applyBorder="1" applyAlignment="1">
      <alignment horizontal="center" vertical="top" wrapText="1"/>
      <protection/>
    </xf>
  </cellXfs>
  <cellStyles count="14">
    <cellStyle name="Normal" xfId="0"/>
    <cellStyle name="Percent" xfId="15"/>
    <cellStyle name="Currency" xfId="16"/>
    <cellStyle name="Currency [0]" xfId="17"/>
    <cellStyle name="Comma" xfId="18"/>
    <cellStyle name="Comma [0]" xfId="19"/>
    <cellStyle name="Standard 2" xfId="20"/>
    <cellStyle name="Normal 2" xfId="21"/>
    <cellStyle name="Dezimal 2" xfId="22"/>
    <cellStyle name="Link" xfId="23"/>
    <cellStyle name="Komma" xfId="24"/>
    <cellStyle name="Standard 3" xfId="25"/>
    <cellStyle name="Komma 2" xfId="26"/>
    <cellStyle name="Prozent 2" xfId="27"/>
  </cellStyles>
  <dxfs count="35">
    <dxf>
      <font>
        <strike val="0"/>
        <color theme="1" tint="0.49998000264167786"/>
      </font>
      <fill>
        <gradientFill>
          <stop position="0">
            <color theme="8"/>
          </stop>
          <stop position="1">
            <color theme="0"/>
          </stop>
        </gradientFill>
      </fill>
    </dxf>
    <dxf>
      <font>
        <strike val="0"/>
        <color theme="1" tint="0.49998000264167786"/>
      </font>
      <fill>
        <gradientFill>
          <stop position="0">
            <color theme="8" tint="0.8000100255012512"/>
          </stop>
          <stop position="1">
            <color theme="8"/>
          </stop>
        </gradientFill>
      </fill>
    </dxf>
    <dxf>
      <font>
        <b val="0"/>
        <i val="0"/>
        <strike val="0"/>
        <color theme="1"/>
      </font>
      <fill>
        <patternFill patternType="solid">
          <bgColor theme="8" tint="0.7999799847602844"/>
        </patternFill>
      </fill>
    </dxf>
    <dxf>
      <font>
        <b val="0"/>
        <i val="0"/>
        <strike val="0"/>
        <color theme="0"/>
      </font>
      <fill>
        <patternFill>
          <bgColor theme="8"/>
        </patternFill>
      </fill>
    </dxf>
    <dxf>
      <font>
        <strike val="0"/>
        <color theme="1" tint="0.49998000264167786"/>
      </font>
      <fill>
        <gradientFill>
          <stop position="0">
            <color theme="8"/>
          </stop>
          <stop position="1">
            <color theme="0"/>
          </stop>
        </gradientFill>
      </fill>
    </dxf>
    <dxf>
      <font>
        <strike val="0"/>
        <color theme="1" tint="0.49998000264167786"/>
      </font>
      <fill>
        <gradientFill>
          <stop position="0">
            <color theme="8" tint="0.8000100255012512"/>
          </stop>
          <stop position="1">
            <color theme="8"/>
          </stop>
        </gradientFill>
      </fill>
    </dxf>
    <dxf>
      <font>
        <b val="0"/>
        <i val="0"/>
        <strike val="0"/>
        <color theme="1"/>
      </font>
      <fill>
        <patternFill patternType="solid">
          <bgColor theme="8" tint="0.7999799847602844"/>
        </patternFill>
      </fill>
    </dxf>
    <dxf>
      <font>
        <b val="0"/>
        <i val="0"/>
        <strike val="0"/>
        <color theme="0"/>
      </font>
      <fill>
        <patternFill>
          <bgColor theme="8"/>
        </patternFill>
      </fill>
    </dxf>
    <dxf>
      <font>
        <strike val="0"/>
        <color theme="1" tint="0.49998000264167786"/>
      </font>
      <fill>
        <gradientFill>
          <stop position="0">
            <color theme="8"/>
          </stop>
          <stop position="1">
            <color theme="0"/>
          </stop>
        </gradientFill>
      </fill>
    </dxf>
    <dxf>
      <font>
        <strike val="0"/>
        <color theme="1" tint="0.49998000264167786"/>
      </font>
      <fill>
        <gradientFill>
          <stop position="0">
            <color theme="8"/>
          </stop>
          <stop position="1">
            <color theme="0"/>
          </stop>
        </gradientFill>
      </fill>
    </dxf>
    <dxf>
      <font>
        <strike val="0"/>
        <color theme="1" tint="0.49998000264167786"/>
      </font>
      <fill>
        <gradientFill>
          <stop position="0">
            <color theme="8" tint="0.8000100255012512"/>
          </stop>
          <stop position="1">
            <color theme="8"/>
          </stop>
        </gradientFill>
      </fill>
    </dxf>
    <dxf>
      <font>
        <b val="0"/>
        <i val="0"/>
        <strike val="0"/>
        <color theme="1"/>
      </font>
      <fill>
        <patternFill patternType="solid">
          <bgColor theme="8" tint="0.7999799847602844"/>
        </patternFill>
      </fill>
    </dxf>
    <dxf>
      <font>
        <b val="0"/>
        <i val="0"/>
        <strike val="0"/>
        <color theme="0"/>
      </font>
      <fill>
        <patternFill>
          <bgColor theme="8"/>
        </patternFill>
      </fill>
    </dxf>
    <dxf>
      <font>
        <strike val="0"/>
        <color theme="1" tint="0.49998000264167786"/>
      </font>
      <fill>
        <gradientFill>
          <stop position="0">
            <color theme="8" tint="0.8000100255012512"/>
          </stop>
          <stop position="1">
            <color theme="8"/>
          </stop>
        </gradientFill>
      </fill>
    </dxf>
    <dxf>
      <font>
        <b val="0"/>
        <i val="0"/>
        <strike val="0"/>
        <color theme="1"/>
      </font>
      <fill>
        <patternFill patternType="solid">
          <bgColor theme="8" tint="0.7999799847602844"/>
        </patternFill>
      </fill>
    </dxf>
    <dxf>
      <font>
        <b val="0"/>
        <i val="0"/>
        <strike val="0"/>
        <color theme="0"/>
      </font>
      <fill>
        <patternFill>
          <bgColor theme="8"/>
        </patternFill>
      </fill>
    </dxf>
    <dxf>
      <font>
        <strike val="0"/>
        <color theme="1" tint="0.49998000264167786"/>
      </font>
      <fill>
        <gradientFill>
          <stop position="0">
            <color theme="8"/>
          </stop>
          <stop position="1">
            <color theme="0"/>
          </stop>
        </gradientFill>
      </fill>
    </dxf>
    <dxf>
      <font>
        <strike val="0"/>
        <color theme="1" tint="0.49998000264167786"/>
      </font>
      <fill>
        <gradientFill>
          <stop position="0">
            <color theme="8" tint="0.8000100255012512"/>
          </stop>
          <stop position="1">
            <color theme="8"/>
          </stop>
        </gradientFill>
      </fill>
    </dxf>
    <dxf>
      <font>
        <b val="0"/>
        <i val="0"/>
        <strike val="0"/>
        <color theme="1"/>
      </font>
      <fill>
        <patternFill patternType="solid">
          <bgColor theme="8" tint="0.7999799847602844"/>
        </patternFill>
      </fill>
    </dxf>
    <dxf>
      <font>
        <b val="0"/>
        <i val="0"/>
        <strike val="0"/>
        <color theme="0"/>
      </font>
      <fill>
        <patternFill>
          <bgColor theme="8"/>
        </patternFill>
      </fill>
    </dxf>
    <dxf>
      <font>
        <strike val="0"/>
        <color theme="1" tint="0.49998000264167786"/>
      </font>
      <fill>
        <gradientFill>
          <stop position="0">
            <color theme="8"/>
          </stop>
          <stop position="1">
            <color theme="0"/>
          </stop>
        </gradientFill>
      </fill>
    </dxf>
    <dxf>
      <font>
        <strike val="0"/>
        <color theme="1" tint="0.49998000264167786"/>
      </font>
      <fill>
        <gradientFill>
          <stop position="0">
            <color theme="8" tint="0.8000100255012512"/>
          </stop>
          <stop position="1">
            <color theme="8"/>
          </stop>
        </gradientFill>
      </fill>
    </dxf>
    <dxf>
      <font>
        <b val="0"/>
        <i val="0"/>
        <strike val="0"/>
        <color theme="1"/>
      </font>
      <fill>
        <patternFill patternType="solid">
          <bgColor theme="8" tint="0.7999799847602844"/>
        </patternFill>
      </fill>
    </dxf>
    <dxf>
      <font>
        <b val="0"/>
        <i val="0"/>
        <strike val="0"/>
        <color theme="0"/>
      </font>
      <fill>
        <patternFill>
          <bgColor theme="8"/>
        </patternFill>
      </fill>
    </dxf>
    <dxf>
      <font>
        <strike val="0"/>
        <color theme="1" tint="0.49998000264167786"/>
      </font>
      <fill>
        <gradientFill>
          <stop position="0">
            <color theme="8"/>
          </stop>
          <stop position="1">
            <color theme="0"/>
          </stop>
        </gradientFill>
      </fill>
    </dxf>
    <dxf>
      <font>
        <strike val="0"/>
        <color theme="1" tint="0.49998000264167786"/>
      </font>
      <fill>
        <gradientFill>
          <stop position="0">
            <color theme="8"/>
          </stop>
          <stop position="1">
            <color theme="0"/>
          </stop>
        </gradientFill>
      </fill>
    </dxf>
    <dxf>
      <font>
        <strike val="0"/>
        <color theme="1" tint="0.49998000264167786"/>
      </font>
      <fill>
        <gradientFill>
          <stop position="0">
            <color theme="8" tint="0.8000100255012512"/>
          </stop>
          <stop position="1">
            <color theme="8"/>
          </stop>
        </gradientFill>
      </fill>
    </dxf>
    <dxf>
      <font>
        <b val="0"/>
        <i val="0"/>
        <strike val="0"/>
        <color theme="1"/>
      </font>
      <fill>
        <patternFill patternType="solid">
          <bgColor theme="8" tint="0.7999799847602844"/>
        </patternFill>
      </fill>
    </dxf>
    <dxf>
      <font>
        <b val="0"/>
        <i val="0"/>
        <strike val="0"/>
        <color theme="0"/>
      </font>
      <fill>
        <patternFill>
          <bgColor theme="8"/>
        </patternFill>
      </fill>
    </dxf>
    <dxf>
      <font>
        <strike val="0"/>
        <color theme="1" tint="0.49998000264167786"/>
      </font>
      <fill>
        <gradientFill>
          <stop position="0">
            <color theme="8" tint="0.8000100255012512"/>
          </stop>
          <stop position="1">
            <color theme="8"/>
          </stop>
        </gradientFill>
      </fill>
    </dxf>
    <dxf>
      <font>
        <b val="0"/>
        <i val="0"/>
        <strike val="0"/>
        <color theme="1"/>
      </font>
      <fill>
        <patternFill patternType="solid">
          <bgColor theme="8" tint="0.7999799847602844"/>
        </patternFill>
      </fill>
    </dxf>
    <dxf>
      <font>
        <b val="0"/>
        <i val="0"/>
        <strike val="0"/>
        <color theme="0"/>
      </font>
      <fill>
        <patternFill>
          <bgColor theme="8"/>
        </patternFill>
      </fill>
    </dxf>
    <dxf>
      <border>
        <left style="thin"/>
        <right style="thin"/>
        <top style="thin"/>
        <bottom style="thin"/>
        <vertical/>
        <horizontal/>
      </border>
    </dxf>
    <dxf>
      <border>
        <left style="thin"/>
        <right style="thin"/>
        <top style="thin"/>
        <bottom style="thin"/>
        <vertical/>
        <horizonta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'1 Results'!$A$20</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barChart>
        <c:barDir val="col"/>
        <c:grouping val="clustered"/>
        <c:varyColors val="0"/>
        <c:ser>
          <c:idx val="0"/>
          <c:order val="0"/>
          <c:spPr>
            <a:solidFill>
              <a:schemeClr val="accent5">
                <a:lumMod val="75000"/>
              </a:schemeClr>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Results'!$D$22:$F$22</c:f>
              <c:strCache/>
            </c:strRef>
          </c:cat>
          <c:val>
            <c:numRef>
              <c:f>'1 Results'!$D$24:$F$24</c:f>
              <c:numCache/>
            </c:numRef>
          </c:val>
        </c:ser>
        <c:gapWidth val="100"/>
        <c:axId val="51640276"/>
        <c:axId val="62109301"/>
      </c:barChart>
      <c:catAx>
        <c:axId val="5164027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Arial"/>
                <a:cs typeface="Arial"/>
              </a:defRPr>
            </a:pPr>
          </a:p>
        </c:txPr>
        <c:crossAx val="62109301"/>
        <c:crosses val="autoZero"/>
        <c:auto val="1"/>
        <c:lblOffset val="100"/>
        <c:noMultiLvlLbl val="0"/>
      </c:catAx>
      <c:valAx>
        <c:axId val="62109301"/>
        <c:scaling>
          <c:orientation val="minMax"/>
        </c:scaling>
        <c:axPos val="l"/>
        <c:title>
          <c:tx>
            <c:strRef>
              <c:f>'1 Results'!$C$24</c:f>
            </c:strRef>
          </c:tx>
          <c:layout/>
          <c:overlay val="0"/>
          <c:spPr>
            <a:noFill/>
            <a:ln>
              <a:noFill/>
            </a:ln>
          </c:spPr>
          <c:txPr>
            <a:bodyPr vert="horz" rot="-5400000"/>
            <a:lstStyle/>
            <a:p>
              <a:pPr>
                <a:defRPr lang="en-US" cap="none" sz="900" b="0" i="0" u="none" baseline="0">
                  <a:solidFill>
                    <a:schemeClr val="tx1">
                      <a:lumMod val="65000"/>
                      <a:lumOff val="35000"/>
                    </a:schemeClr>
                  </a:solidFill>
                  <a:latin typeface="+mn-lt"/>
                  <a:ea typeface="Arial"/>
                  <a:cs typeface="Arial"/>
                </a:defRPr>
              </a:pPr>
            </a:p>
          </c:tx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Arial"/>
                <a:cs typeface="Arial"/>
              </a:defRPr>
            </a:pPr>
          </a:p>
        </c:txPr>
        <c:crossAx val="51640276"/>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u="none" baseline="0">
          <a:latin typeface="+mn-lt"/>
          <a:ea typeface="Arial"/>
          <a:cs typeface="Arial"/>
        </a:defRPr>
      </a:pPr>
    </a:p>
  </c:tx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'1 Results'!$A$20</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barChart>
        <c:barDir val="col"/>
        <c:grouping val="clustered"/>
        <c:varyColors val="0"/>
        <c:ser>
          <c:idx val="0"/>
          <c:order val="0"/>
          <c:spPr>
            <a:solidFill>
              <a:schemeClr val="accent5">
                <a:lumMod val="75000"/>
              </a:schemeClr>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'3 Direct mitigation'!$F$114:$U$114</c:f>
              <c:numCache/>
            </c:numRef>
          </c:cat>
          <c:val>
            <c:numRef>
              <c:f>'3 Direct mitigation'!$F$115:$U$115</c:f>
              <c:numCache/>
            </c:numRef>
          </c:val>
        </c:ser>
        <c:gapWidth val="100"/>
        <c:axId val="22112798"/>
        <c:axId val="64797455"/>
      </c:barChart>
      <c:catAx>
        <c:axId val="22112798"/>
        <c:scaling>
          <c:orientation val="minMax"/>
        </c:scaling>
        <c:axPos val="b"/>
        <c:title>
          <c:tx>
            <c:rich>
              <a:bodyPr vert="horz" rot="0" anchor="ctr"/>
              <a:lstStyle/>
              <a:p>
                <a:pPr algn="ctr">
                  <a:defRPr/>
                </a:pPr>
                <a:r>
                  <a:rPr lang="en-US" cap="none" sz="900" b="0" i="0" u="none" baseline="0">
                    <a:solidFill>
                      <a:schemeClr val="tx1">
                        <a:lumMod val="65000"/>
                        <a:lumOff val="35000"/>
                      </a:schemeClr>
                    </a:solidFill>
                    <a:latin typeface="+mn-lt"/>
                    <a:ea typeface="Arial"/>
                    <a:cs typeface="Arial"/>
                  </a:rPr>
                  <a:t>Year</a:t>
                </a:r>
              </a:p>
            </c:rich>
          </c:tx>
          <c:layout>
            <c:manualLayout>
              <c:xMode val="edge"/>
              <c:yMode val="edge"/>
              <c:x val="0.53825"/>
              <c:y val="0.87575"/>
            </c:manualLayout>
          </c:layout>
          <c:overlay val="0"/>
          <c:spPr>
            <a:noFill/>
            <a:ln>
              <a:noFill/>
            </a:ln>
          </c:spPr>
        </c:title>
        <c:delete val="0"/>
        <c:numFmt formatCode="0"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Arial"/>
                <a:cs typeface="Arial"/>
              </a:defRPr>
            </a:pPr>
          </a:p>
        </c:txPr>
        <c:crossAx val="64797455"/>
        <c:crosses val="autoZero"/>
        <c:auto val="1"/>
        <c:lblOffset val="100"/>
        <c:noMultiLvlLbl val="0"/>
      </c:catAx>
      <c:valAx>
        <c:axId val="64797455"/>
        <c:scaling>
          <c:orientation val="minMax"/>
        </c:scaling>
        <c:axPos val="l"/>
        <c:title>
          <c:tx>
            <c:strRef>
              <c:f>'1 Results'!$C$23</c:f>
            </c:strRef>
          </c:tx>
          <c:layout/>
          <c:overlay val="0"/>
          <c:spPr>
            <a:noFill/>
            <a:ln>
              <a:noFill/>
            </a:ln>
          </c:spPr>
          <c:txPr>
            <a:bodyPr vert="horz" rot="-5400000"/>
            <a:lstStyle/>
            <a:p>
              <a:pPr>
                <a:defRPr lang="en-US" cap="none" sz="900" b="0" i="0" u="none" baseline="0">
                  <a:solidFill>
                    <a:schemeClr val="tx1">
                      <a:lumMod val="65000"/>
                      <a:lumOff val="35000"/>
                    </a:schemeClr>
                  </a:solidFill>
                  <a:latin typeface="+mn-lt"/>
                  <a:ea typeface="Arial"/>
                  <a:cs typeface="Arial"/>
                </a:defRPr>
              </a:pPr>
            </a:p>
          </c:txPr>
        </c:title>
        <c:majorGridlines>
          <c:spPr>
            <a:ln w="9525" cap="flat" cmpd="sng">
              <a:solidFill>
                <a:schemeClr val="tx1">
                  <a:lumMod val="15000"/>
                  <a:lumOff val="85000"/>
                </a:schemeClr>
              </a:solidFill>
              <a:round/>
            </a:ln>
          </c:spPr>
        </c:majorGridlines>
        <c:delete val="0"/>
        <c:numFmt formatCode="_-* #,##0_-;\-* #,##0_-;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Arial"/>
                <a:cs typeface="Arial"/>
              </a:defRPr>
            </a:pPr>
          </a:p>
        </c:txPr>
        <c:crossAx val="22112798"/>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u="none" baseline="0">
          <a:latin typeface="+mn-lt"/>
          <a:ea typeface="Arial"/>
          <a:cs typeface="Arial"/>
        </a:defRPr>
      </a:pPr>
    </a:p>
  </c:tx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'1 Results'!$A$34</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barChart>
        <c:barDir val="col"/>
        <c:grouping val="clustered"/>
        <c:varyColors val="0"/>
        <c:ser>
          <c:idx val="0"/>
          <c:order val="0"/>
          <c:spPr>
            <a:solidFill>
              <a:schemeClr val="accent5">
                <a:lumMod val="75000"/>
              </a:schemeClr>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Results'!$D$36:$F$36</c:f>
              <c:strCache/>
            </c:strRef>
          </c:cat>
          <c:val>
            <c:numRef>
              <c:f>'1 Results'!$D$38:$F$38</c:f>
              <c:numCache/>
            </c:numRef>
          </c:val>
        </c:ser>
        <c:gapWidth val="100"/>
        <c:axId val="46306184"/>
        <c:axId val="14102473"/>
      </c:barChart>
      <c:catAx>
        <c:axId val="4630618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Arial"/>
                <a:cs typeface="Arial"/>
              </a:defRPr>
            </a:pPr>
          </a:p>
        </c:txPr>
        <c:crossAx val="14102473"/>
        <c:crosses val="autoZero"/>
        <c:auto val="1"/>
        <c:lblOffset val="100"/>
        <c:noMultiLvlLbl val="0"/>
      </c:catAx>
      <c:valAx>
        <c:axId val="14102473"/>
        <c:scaling>
          <c:orientation val="minMax"/>
        </c:scaling>
        <c:axPos val="l"/>
        <c:title>
          <c:tx>
            <c:strRef>
              <c:f>'1 Results'!$C$38</c:f>
            </c:strRef>
          </c:tx>
          <c:layout/>
          <c:overlay val="0"/>
          <c:spPr>
            <a:noFill/>
            <a:ln>
              <a:noFill/>
            </a:ln>
          </c:spPr>
          <c:txPr>
            <a:bodyPr vert="horz" rot="-5400000"/>
            <a:lstStyle/>
            <a:p>
              <a:pPr>
                <a:defRPr lang="en-US" cap="none" sz="900" b="0" i="0" u="none" baseline="0">
                  <a:solidFill>
                    <a:schemeClr val="tx1">
                      <a:lumMod val="65000"/>
                      <a:lumOff val="35000"/>
                    </a:schemeClr>
                  </a:solidFill>
                  <a:latin typeface="+mn-lt"/>
                  <a:ea typeface="Arial"/>
                  <a:cs typeface="Arial"/>
                </a:defRPr>
              </a:pPr>
            </a:p>
          </c:tx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Arial"/>
                <a:cs typeface="Arial"/>
              </a:defRPr>
            </a:pPr>
          </a:p>
        </c:txPr>
        <c:crossAx val="46306184"/>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u="none" baseline="0">
          <a:latin typeface="+mn-lt"/>
          <a:ea typeface="Arial"/>
          <a:cs typeface="Arial"/>
        </a:defRPr>
      </a:pPr>
    </a:p>
  </c:tx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'1 Results'!$A$34</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Arial"/>
              <a:cs typeface="Arial"/>
            </a:defRPr>
          </a:pPr>
        </a:p>
      </c:txPr>
    </c:title>
    <c:plotArea>
      <c:layout/>
      <c:barChart>
        <c:barDir val="col"/>
        <c:grouping val="clustered"/>
        <c:varyColors val="0"/>
        <c:ser>
          <c:idx val="0"/>
          <c:order val="0"/>
          <c:spPr>
            <a:solidFill>
              <a:schemeClr val="accent5">
                <a:lumMod val="75000"/>
              </a:schemeClr>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'4 Indirect mitigation'!$F$114:$U$114</c:f>
              <c:numCache/>
            </c:numRef>
          </c:cat>
          <c:val>
            <c:numRef>
              <c:f>'4 Indirect mitigation'!$F$115:$U$115</c:f>
              <c:numCache/>
            </c:numRef>
          </c:val>
        </c:ser>
        <c:gapWidth val="100"/>
        <c:axId val="59813394"/>
        <c:axId val="1449635"/>
      </c:barChart>
      <c:catAx>
        <c:axId val="59813394"/>
        <c:scaling>
          <c:orientation val="minMax"/>
        </c:scaling>
        <c:axPos val="b"/>
        <c:title>
          <c:tx>
            <c:rich>
              <a:bodyPr vert="horz" rot="0" anchor="ctr"/>
              <a:lstStyle/>
              <a:p>
                <a:pPr algn="ctr">
                  <a:defRPr/>
                </a:pPr>
                <a:r>
                  <a:rPr lang="en-US" cap="none" sz="900" b="0" i="0" u="none" baseline="0">
                    <a:solidFill>
                      <a:schemeClr val="tx1">
                        <a:lumMod val="65000"/>
                        <a:lumOff val="35000"/>
                      </a:schemeClr>
                    </a:solidFill>
                    <a:latin typeface="+mn-lt"/>
                    <a:ea typeface="Arial"/>
                    <a:cs typeface="Arial"/>
                  </a:rPr>
                  <a:t>Year</a:t>
                </a:r>
              </a:p>
            </c:rich>
          </c:tx>
          <c:layout>
            <c:manualLayout>
              <c:xMode val="edge"/>
              <c:yMode val="edge"/>
              <c:x val="0.53825"/>
              <c:y val="0.87575"/>
            </c:manualLayout>
          </c:layout>
          <c:overlay val="0"/>
          <c:spPr>
            <a:noFill/>
            <a:ln>
              <a:noFill/>
            </a:ln>
          </c:spPr>
        </c:title>
        <c:delete val="0"/>
        <c:numFmt formatCode="0"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Arial"/>
                <a:cs typeface="Arial"/>
              </a:defRPr>
            </a:pPr>
          </a:p>
        </c:txPr>
        <c:crossAx val="1449635"/>
        <c:crosses val="autoZero"/>
        <c:auto val="1"/>
        <c:lblOffset val="100"/>
        <c:noMultiLvlLbl val="0"/>
      </c:catAx>
      <c:valAx>
        <c:axId val="1449635"/>
        <c:scaling>
          <c:orientation val="minMax"/>
        </c:scaling>
        <c:axPos val="l"/>
        <c:title>
          <c:tx>
            <c:strRef>
              <c:f>'1 Results'!$C$23</c:f>
            </c:strRef>
          </c:tx>
          <c:layout/>
          <c:overlay val="0"/>
          <c:spPr>
            <a:noFill/>
            <a:ln>
              <a:noFill/>
            </a:ln>
          </c:spPr>
          <c:txPr>
            <a:bodyPr vert="horz" rot="-5400000"/>
            <a:lstStyle/>
            <a:p>
              <a:pPr>
                <a:defRPr lang="en-US" cap="none" sz="900" b="0" i="0" u="none" baseline="0">
                  <a:solidFill>
                    <a:schemeClr val="tx1">
                      <a:lumMod val="65000"/>
                      <a:lumOff val="35000"/>
                    </a:schemeClr>
                  </a:solidFill>
                  <a:latin typeface="+mn-lt"/>
                  <a:ea typeface="Arial"/>
                  <a:cs typeface="Arial"/>
                </a:defRPr>
              </a:pPr>
            </a:p>
          </c:txPr>
        </c:title>
        <c:majorGridlines>
          <c:spPr>
            <a:ln w="9525" cap="flat" cmpd="sng">
              <a:solidFill>
                <a:schemeClr val="tx1">
                  <a:lumMod val="15000"/>
                  <a:lumOff val="85000"/>
                </a:schemeClr>
              </a:solidFill>
              <a:round/>
            </a:ln>
          </c:spPr>
        </c:majorGridlines>
        <c:delete val="0"/>
        <c:numFmt formatCode="_-* #,##0_-;\-* #,##0_-;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Arial"/>
                <a:cs typeface="Arial"/>
              </a:defRPr>
            </a:pPr>
          </a:p>
        </c:txPr>
        <c:crossAx val="59813394"/>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u="none" baseline="0">
          <a:latin typeface="+mn-lt"/>
          <a:ea typeface="Arial"/>
          <a:cs typeface="Arial"/>
        </a:defRPr>
      </a:pPr>
    </a:p>
  </c:tx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png" /><Relationship Id="rId3" Type="http://schemas.openxmlformats.org/officeDocument/2006/relationships/image" Target="../media/image3.svg" /><Relationship Id="rId4" Type="http://schemas.openxmlformats.org/officeDocument/2006/relationships/image" Target="../media/image10.png" /><Relationship Id="rId5" Type="http://schemas.openxmlformats.org/officeDocument/2006/relationships/image" Target="../media/image5.sv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 Id="rId5"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7.svg" /><Relationship Id="rId4" Type="http://schemas.openxmlformats.org/officeDocument/2006/relationships/image" Target="../media/image4.png" /><Relationship Id="rId5" Type="http://schemas.openxmlformats.org/officeDocument/2006/relationships/image" Target="../media/image9.svg" /><Relationship Id="rId6" Type="http://schemas.openxmlformats.org/officeDocument/2006/relationships/image" Target="../media/image6.png" /><Relationship Id="rId7" Type="http://schemas.openxmlformats.org/officeDocument/2006/relationships/image" Target="../media/image11.sv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142875</xdr:colOff>
      <xdr:row>2</xdr:row>
      <xdr:rowOff>9525</xdr:rowOff>
    </xdr:from>
    <xdr:to>
      <xdr:col>15</xdr:col>
      <xdr:colOff>314325</xdr:colOff>
      <xdr:row>6</xdr:row>
      <xdr:rowOff>0</xdr:rowOff>
    </xdr:to>
    <xdr:pic>
      <xdr:nvPicPr>
        <xdr:cNvPr id="6" name="logo" descr="NAMA Facility 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001375" y="390525"/>
          <a:ext cx="2686050" cy="7524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95250</xdr:colOff>
      <xdr:row>8</xdr:row>
      <xdr:rowOff>47625</xdr:rowOff>
    </xdr:from>
    <xdr:ext cx="847725" cy="685800"/>
    <xdr:grpSp>
      <xdr:nvGrpSpPr>
        <xdr:cNvPr id="2" name="Group 1"/>
        <xdr:cNvGrpSpPr>
          <a:grpSpLocks noChangeAspect="1"/>
        </xdr:cNvGrpSpPr>
      </xdr:nvGrpSpPr>
      <xdr:grpSpPr>
        <a:xfrm>
          <a:off x="10115550" y="1571625"/>
          <a:ext cx="847725" cy="685800"/>
          <a:chOff x="11626272" y="1570182"/>
          <a:chExt cx="974437" cy="690996"/>
        </a:xfrm>
      </xdr:grpSpPr>
      <xdr:pic>
        <xdr:nvPicPr>
          <xdr:cNvPr id="5" name="Grafik 4" descr="Internet"/>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1626272" y="1570182"/>
            <a:ext cx="704274" cy="690996"/>
          </a:xfrm>
          <a:prstGeom prst="rect">
            <a:avLst/>
          </a:prstGeom>
          <a:ln>
            <a:noFill/>
          </a:ln>
        </xdr:spPr>
      </xdr:pic>
      <xdr:pic>
        <xdr:nvPicPr>
          <xdr:cNvPr id="8" name="Grafik 7" descr="Cursor"/>
          <xdr:cNvPicPr preferRelativeResize="1">
            <a:picLocks noChangeAspect="1"/>
          </xdr:cNvPicPr>
        </xdr:nvPicPr>
        <xdr:blipFill>
          <a:blip r:embed="rId4">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5"/>
              </a:ext>
            </a:extLst>
          </a:blip>
          <a:stretch>
            <a:fillRect/>
          </a:stretch>
        </xdr:blipFill>
        <xdr:spPr>
          <a:xfrm>
            <a:off x="12235782" y="1728420"/>
            <a:ext cx="364927" cy="361909"/>
          </a:xfrm>
          <a:prstGeom prst="rect">
            <a:avLst/>
          </a:prstGeom>
          <a:ln>
            <a:noFill/>
          </a:ln>
        </xdr:spPr>
      </xdr:pic>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21</xdr:row>
      <xdr:rowOff>0</xdr:rowOff>
    </xdr:from>
    <xdr:to>
      <xdr:col>11</xdr:col>
      <xdr:colOff>85725</xdr:colOff>
      <xdr:row>31</xdr:row>
      <xdr:rowOff>152400</xdr:rowOff>
    </xdr:to>
    <xdr:graphicFrame macro="">
      <xdr:nvGraphicFramePr>
        <xdr:cNvPr id="3" name="Diagramm 2"/>
        <xdr:cNvGraphicFramePr/>
      </xdr:nvGraphicFramePr>
      <xdr:xfrm>
        <a:off x="6686550" y="4000500"/>
        <a:ext cx="3724275" cy="2343150"/>
      </xdr:xfrm>
      <a:graphic>
        <a:graphicData uri="http://schemas.openxmlformats.org/drawingml/2006/chart">
          <c:chart xmlns:c="http://schemas.openxmlformats.org/drawingml/2006/chart" r:id="rId1"/>
        </a:graphicData>
      </a:graphic>
    </xdr:graphicFrame>
    <xdr:clientData/>
  </xdr:twoCellAnchor>
  <xdr:twoCellAnchor>
    <xdr:from>
      <xdr:col>11</xdr:col>
      <xdr:colOff>333375</xdr:colOff>
      <xdr:row>21</xdr:row>
      <xdr:rowOff>0</xdr:rowOff>
    </xdr:from>
    <xdr:to>
      <xdr:col>15</xdr:col>
      <xdr:colOff>695325</xdr:colOff>
      <xdr:row>31</xdr:row>
      <xdr:rowOff>152400</xdr:rowOff>
    </xdr:to>
    <xdr:graphicFrame macro="">
      <xdr:nvGraphicFramePr>
        <xdr:cNvPr id="6" name="Diagramm 5"/>
        <xdr:cNvGraphicFramePr/>
      </xdr:nvGraphicFramePr>
      <xdr:xfrm>
        <a:off x="10658475" y="4000500"/>
        <a:ext cx="3714750" cy="2343150"/>
      </xdr:xfrm>
      <a:graphic>
        <a:graphicData uri="http://schemas.openxmlformats.org/drawingml/2006/chart">
          <c:chart xmlns:c="http://schemas.openxmlformats.org/drawingml/2006/chart" r:id="rId2"/>
        </a:graphicData>
      </a:graphic>
    </xdr:graphicFrame>
    <xdr:clientData/>
  </xdr:twoCellAnchor>
  <xdr:twoCellAnchor>
    <xdr:from>
      <xdr:col>6</xdr:col>
      <xdr:colOff>552450</xdr:colOff>
      <xdr:row>35</xdr:row>
      <xdr:rowOff>0</xdr:rowOff>
    </xdr:from>
    <xdr:to>
      <xdr:col>11</xdr:col>
      <xdr:colOff>85725</xdr:colOff>
      <xdr:row>45</xdr:row>
      <xdr:rowOff>152400</xdr:rowOff>
    </xdr:to>
    <xdr:graphicFrame macro="">
      <xdr:nvGraphicFramePr>
        <xdr:cNvPr id="7" name="Diagramm 2"/>
        <xdr:cNvGraphicFramePr/>
      </xdr:nvGraphicFramePr>
      <xdr:xfrm>
        <a:off x="6686550" y="6953250"/>
        <a:ext cx="3724275" cy="2247900"/>
      </xdr:xfrm>
      <a:graphic>
        <a:graphicData uri="http://schemas.openxmlformats.org/drawingml/2006/chart">
          <c:chart xmlns:c="http://schemas.openxmlformats.org/drawingml/2006/chart" r:id="rId3"/>
        </a:graphicData>
      </a:graphic>
    </xdr:graphicFrame>
    <xdr:clientData/>
  </xdr:twoCellAnchor>
  <xdr:twoCellAnchor editAs="oneCell">
    <xdr:from>
      <xdr:col>12</xdr:col>
      <xdr:colOff>257175</xdr:colOff>
      <xdr:row>2</xdr:row>
      <xdr:rowOff>38100</xdr:rowOff>
    </xdr:from>
    <xdr:to>
      <xdr:col>15</xdr:col>
      <xdr:colOff>428625</xdr:colOff>
      <xdr:row>6</xdr:row>
      <xdr:rowOff>28575</xdr:rowOff>
    </xdr:to>
    <xdr:pic>
      <xdr:nvPicPr>
        <xdr:cNvPr id="9" name="logo" descr="NAMA Facility Logo"/>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11420475" y="419100"/>
          <a:ext cx="2686050" cy="7524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304800</xdr:colOff>
      <xdr:row>34</xdr:row>
      <xdr:rowOff>161925</xdr:rowOff>
    </xdr:from>
    <xdr:to>
      <xdr:col>15</xdr:col>
      <xdr:colOff>666750</xdr:colOff>
      <xdr:row>45</xdr:row>
      <xdr:rowOff>123825</xdr:rowOff>
    </xdr:to>
    <xdr:graphicFrame macro="">
      <xdr:nvGraphicFramePr>
        <xdr:cNvPr id="10" name="Diagramm 5"/>
        <xdr:cNvGraphicFramePr/>
      </xdr:nvGraphicFramePr>
      <xdr:xfrm>
        <a:off x="10629900" y="6924675"/>
        <a:ext cx="3714750" cy="224790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504825</xdr:colOff>
      <xdr:row>2</xdr:row>
      <xdr:rowOff>28575</xdr:rowOff>
    </xdr:from>
    <xdr:to>
      <xdr:col>15</xdr:col>
      <xdr:colOff>609600</xdr:colOff>
      <xdr:row>6</xdr:row>
      <xdr:rowOff>38100</xdr:rowOff>
    </xdr:to>
    <xdr:pic>
      <xdr:nvPicPr>
        <xdr:cNvPr id="3" name="logo" descr="NAMA Facility 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687175" y="409575"/>
          <a:ext cx="2619375"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371475</xdr:colOff>
      <xdr:row>2</xdr:row>
      <xdr:rowOff>9525</xdr:rowOff>
    </xdr:from>
    <xdr:to>
      <xdr:col>23</xdr:col>
      <xdr:colOff>466725</xdr:colOff>
      <xdr:row>6</xdr:row>
      <xdr:rowOff>0</xdr:rowOff>
    </xdr:to>
    <xdr:pic>
      <xdr:nvPicPr>
        <xdr:cNvPr id="3" name="logo" descr="NAMA Facility 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097375" y="361950"/>
          <a:ext cx="2647950" cy="7524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371475</xdr:colOff>
      <xdr:row>2</xdr:row>
      <xdr:rowOff>9525</xdr:rowOff>
    </xdr:from>
    <xdr:to>
      <xdr:col>23</xdr:col>
      <xdr:colOff>466725</xdr:colOff>
      <xdr:row>6</xdr:row>
      <xdr:rowOff>0</xdr:rowOff>
    </xdr:to>
    <xdr:pic>
      <xdr:nvPicPr>
        <xdr:cNvPr id="2" name="logo" descr="NAMA Facility 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54575" y="361950"/>
          <a:ext cx="2647950" cy="7524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152400</xdr:colOff>
      <xdr:row>2</xdr:row>
      <xdr:rowOff>9525</xdr:rowOff>
    </xdr:from>
    <xdr:to>
      <xdr:col>22</xdr:col>
      <xdr:colOff>171450</xdr:colOff>
      <xdr:row>6</xdr:row>
      <xdr:rowOff>28575</xdr:rowOff>
    </xdr:to>
    <xdr:pic>
      <xdr:nvPicPr>
        <xdr:cNvPr id="4" name="logo" descr="NAMA Facility 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696700" y="400050"/>
          <a:ext cx="2647950" cy="7810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123825</xdr:colOff>
      <xdr:row>13</xdr:row>
      <xdr:rowOff>723900</xdr:rowOff>
    </xdr:from>
    <xdr:to>
      <xdr:col>11</xdr:col>
      <xdr:colOff>409575</xdr:colOff>
      <xdr:row>13</xdr:row>
      <xdr:rowOff>1000125</xdr:rowOff>
    </xdr:to>
    <xdr:pic>
      <xdr:nvPicPr>
        <xdr:cNvPr id="6" name="Grafik 5"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9477375" y="3667125"/>
          <a:ext cx="285750" cy="276225"/>
        </a:xfrm>
        <a:prstGeom prst="rect">
          <a:avLst/>
        </a:prstGeom>
        <a:ln>
          <a:noFill/>
        </a:ln>
      </xdr:spPr>
    </xdr:pic>
    <xdr:clientData/>
  </xdr:twoCellAnchor>
  <xdr:twoCellAnchor editAs="oneCell">
    <xdr:from>
      <xdr:col>12</xdr:col>
      <xdr:colOff>123825</xdr:colOff>
      <xdr:row>13</xdr:row>
      <xdr:rowOff>723900</xdr:rowOff>
    </xdr:from>
    <xdr:to>
      <xdr:col>12</xdr:col>
      <xdr:colOff>409575</xdr:colOff>
      <xdr:row>13</xdr:row>
      <xdr:rowOff>1000125</xdr:rowOff>
    </xdr:to>
    <xdr:pic>
      <xdr:nvPicPr>
        <xdr:cNvPr id="7" name="Grafik 6"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9915525" y="3667125"/>
          <a:ext cx="285750" cy="276225"/>
        </a:xfrm>
        <a:prstGeom prst="rect">
          <a:avLst/>
        </a:prstGeom>
        <a:ln>
          <a:noFill/>
        </a:ln>
      </xdr:spPr>
    </xdr:pic>
    <xdr:clientData/>
  </xdr:twoCellAnchor>
  <xdr:twoCellAnchor editAs="oneCell">
    <xdr:from>
      <xdr:col>13</xdr:col>
      <xdr:colOff>133350</xdr:colOff>
      <xdr:row>13</xdr:row>
      <xdr:rowOff>723900</xdr:rowOff>
    </xdr:from>
    <xdr:to>
      <xdr:col>13</xdr:col>
      <xdr:colOff>409575</xdr:colOff>
      <xdr:row>13</xdr:row>
      <xdr:rowOff>1000125</xdr:rowOff>
    </xdr:to>
    <xdr:pic>
      <xdr:nvPicPr>
        <xdr:cNvPr id="8" name="Grafik 7"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0363200" y="3667125"/>
          <a:ext cx="276225" cy="276225"/>
        </a:xfrm>
        <a:prstGeom prst="rect">
          <a:avLst/>
        </a:prstGeom>
        <a:ln>
          <a:noFill/>
        </a:ln>
      </xdr:spPr>
    </xdr:pic>
    <xdr:clientData/>
  </xdr:twoCellAnchor>
  <xdr:twoCellAnchor editAs="oneCell">
    <xdr:from>
      <xdr:col>14</xdr:col>
      <xdr:colOff>133350</xdr:colOff>
      <xdr:row>13</xdr:row>
      <xdr:rowOff>723900</xdr:rowOff>
    </xdr:from>
    <xdr:to>
      <xdr:col>14</xdr:col>
      <xdr:colOff>409575</xdr:colOff>
      <xdr:row>13</xdr:row>
      <xdr:rowOff>1000125</xdr:rowOff>
    </xdr:to>
    <xdr:pic>
      <xdr:nvPicPr>
        <xdr:cNvPr id="9" name="Grafik 8"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0801350" y="3667125"/>
          <a:ext cx="276225" cy="276225"/>
        </a:xfrm>
        <a:prstGeom prst="rect">
          <a:avLst/>
        </a:prstGeom>
        <a:ln>
          <a:noFill/>
        </a:ln>
      </xdr:spPr>
    </xdr:pic>
    <xdr:clientData/>
  </xdr:twoCellAnchor>
  <xdr:twoCellAnchor editAs="oneCell">
    <xdr:from>
      <xdr:col>15</xdr:col>
      <xdr:colOff>133350</xdr:colOff>
      <xdr:row>13</xdr:row>
      <xdr:rowOff>723900</xdr:rowOff>
    </xdr:from>
    <xdr:to>
      <xdr:col>15</xdr:col>
      <xdr:colOff>409575</xdr:colOff>
      <xdr:row>13</xdr:row>
      <xdr:rowOff>1000125</xdr:rowOff>
    </xdr:to>
    <xdr:pic>
      <xdr:nvPicPr>
        <xdr:cNvPr id="10" name="Grafik 9"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1239500" y="3667125"/>
          <a:ext cx="276225" cy="276225"/>
        </a:xfrm>
        <a:prstGeom prst="rect">
          <a:avLst/>
        </a:prstGeom>
        <a:ln>
          <a:noFill/>
        </a:ln>
      </xdr:spPr>
    </xdr:pic>
    <xdr:clientData/>
  </xdr:twoCellAnchor>
  <xdr:twoCellAnchor editAs="oneCell">
    <xdr:from>
      <xdr:col>16</xdr:col>
      <xdr:colOff>133350</xdr:colOff>
      <xdr:row>13</xdr:row>
      <xdr:rowOff>723900</xdr:rowOff>
    </xdr:from>
    <xdr:to>
      <xdr:col>16</xdr:col>
      <xdr:colOff>409575</xdr:colOff>
      <xdr:row>13</xdr:row>
      <xdr:rowOff>1000125</xdr:rowOff>
    </xdr:to>
    <xdr:pic>
      <xdr:nvPicPr>
        <xdr:cNvPr id="11" name="Grafik 10"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1677650" y="3667125"/>
          <a:ext cx="276225" cy="276225"/>
        </a:xfrm>
        <a:prstGeom prst="rect">
          <a:avLst/>
        </a:prstGeom>
        <a:ln>
          <a:noFill/>
        </a:ln>
      </xdr:spPr>
    </xdr:pic>
    <xdr:clientData/>
  </xdr:twoCellAnchor>
  <xdr:twoCellAnchor editAs="oneCell">
    <xdr:from>
      <xdr:col>17</xdr:col>
      <xdr:colOff>133350</xdr:colOff>
      <xdr:row>13</xdr:row>
      <xdr:rowOff>723900</xdr:rowOff>
    </xdr:from>
    <xdr:to>
      <xdr:col>17</xdr:col>
      <xdr:colOff>419100</xdr:colOff>
      <xdr:row>13</xdr:row>
      <xdr:rowOff>1000125</xdr:rowOff>
    </xdr:to>
    <xdr:pic>
      <xdr:nvPicPr>
        <xdr:cNvPr id="12" name="Grafik 11"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2115800" y="3667125"/>
          <a:ext cx="285750" cy="276225"/>
        </a:xfrm>
        <a:prstGeom prst="rect">
          <a:avLst/>
        </a:prstGeom>
        <a:ln>
          <a:noFill/>
        </a:ln>
      </xdr:spPr>
    </xdr:pic>
    <xdr:clientData/>
  </xdr:twoCellAnchor>
  <xdr:twoCellAnchor editAs="oneCell">
    <xdr:from>
      <xdr:col>18</xdr:col>
      <xdr:colOff>133350</xdr:colOff>
      <xdr:row>13</xdr:row>
      <xdr:rowOff>723900</xdr:rowOff>
    </xdr:from>
    <xdr:to>
      <xdr:col>18</xdr:col>
      <xdr:colOff>419100</xdr:colOff>
      <xdr:row>13</xdr:row>
      <xdr:rowOff>1000125</xdr:rowOff>
    </xdr:to>
    <xdr:pic>
      <xdr:nvPicPr>
        <xdr:cNvPr id="13" name="Grafik 12"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2553950" y="3667125"/>
          <a:ext cx="285750" cy="276225"/>
        </a:xfrm>
        <a:prstGeom prst="rect">
          <a:avLst/>
        </a:prstGeom>
        <a:ln>
          <a:noFill/>
        </a:ln>
      </xdr:spPr>
    </xdr:pic>
    <xdr:clientData/>
  </xdr:twoCellAnchor>
  <xdr:twoCellAnchor editAs="oneCell">
    <xdr:from>
      <xdr:col>19</xdr:col>
      <xdr:colOff>142875</xdr:colOff>
      <xdr:row>13</xdr:row>
      <xdr:rowOff>723900</xdr:rowOff>
    </xdr:from>
    <xdr:to>
      <xdr:col>19</xdr:col>
      <xdr:colOff>419100</xdr:colOff>
      <xdr:row>13</xdr:row>
      <xdr:rowOff>1000125</xdr:rowOff>
    </xdr:to>
    <xdr:pic>
      <xdr:nvPicPr>
        <xdr:cNvPr id="14" name="Grafik 13"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3001625" y="3667125"/>
          <a:ext cx="276225" cy="276225"/>
        </a:xfrm>
        <a:prstGeom prst="rect">
          <a:avLst/>
        </a:prstGeom>
        <a:ln>
          <a:noFill/>
        </a:ln>
      </xdr:spPr>
    </xdr:pic>
    <xdr:clientData/>
  </xdr:twoCellAnchor>
  <xdr:twoCellAnchor editAs="oneCell">
    <xdr:from>
      <xdr:col>20</xdr:col>
      <xdr:colOff>142875</xdr:colOff>
      <xdr:row>13</xdr:row>
      <xdr:rowOff>723900</xdr:rowOff>
    </xdr:from>
    <xdr:to>
      <xdr:col>20</xdr:col>
      <xdr:colOff>419100</xdr:colOff>
      <xdr:row>13</xdr:row>
      <xdr:rowOff>1000125</xdr:rowOff>
    </xdr:to>
    <xdr:pic>
      <xdr:nvPicPr>
        <xdr:cNvPr id="15" name="Grafik 14"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3439775" y="3667125"/>
          <a:ext cx="276225" cy="276225"/>
        </a:xfrm>
        <a:prstGeom prst="rect">
          <a:avLst/>
        </a:prstGeom>
        <a:ln>
          <a:noFill/>
        </a:ln>
      </xdr:spPr>
    </xdr:pic>
    <xdr:clientData/>
  </xdr:twoCellAnchor>
  <xdr:twoCellAnchor editAs="oneCell">
    <xdr:from>
      <xdr:col>21</xdr:col>
      <xdr:colOff>142875</xdr:colOff>
      <xdr:row>13</xdr:row>
      <xdr:rowOff>723900</xdr:rowOff>
    </xdr:from>
    <xdr:to>
      <xdr:col>21</xdr:col>
      <xdr:colOff>419100</xdr:colOff>
      <xdr:row>13</xdr:row>
      <xdr:rowOff>1000125</xdr:rowOff>
    </xdr:to>
    <xdr:pic>
      <xdr:nvPicPr>
        <xdr:cNvPr id="16" name="Grafik 15"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3877925" y="3667125"/>
          <a:ext cx="276225" cy="276225"/>
        </a:xfrm>
        <a:prstGeom prst="rect">
          <a:avLst/>
        </a:prstGeom>
        <a:ln>
          <a:noFill/>
        </a:ln>
      </xdr:spPr>
    </xdr:pic>
    <xdr:clientData/>
  </xdr:twoCellAnchor>
  <xdr:twoCellAnchor editAs="oneCell">
    <xdr:from>
      <xdr:col>13</xdr:col>
      <xdr:colOff>133350</xdr:colOff>
      <xdr:row>17</xdr:row>
      <xdr:rowOff>409575</xdr:rowOff>
    </xdr:from>
    <xdr:to>
      <xdr:col>13</xdr:col>
      <xdr:colOff>409575</xdr:colOff>
      <xdr:row>17</xdr:row>
      <xdr:rowOff>685800</xdr:rowOff>
    </xdr:to>
    <xdr:pic>
      <xdr:nvPicPr>
        <xdr:cNvPr id="19" name="Grafik 18"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0363200" y="6038850"/>
          <a:ext cx="276225" cy="276225"/>
        </a:xfrm>
        <a:prstGeom prst="rect">
          <a:avLst/>
        </a:prstGeom>
        <a:ln>
          <a:noFill/>
        </a:ln>
      </xdr:spPr>
    </xdr:pic>
    <xdr:clientData/>
  </xdr:twoCellAnchor>
  <xdr:twoCellAnchor editAs="oneCell">
    <xdr:from>
      <xdr:col>21</xdr:col>
      <xdr:colOff>142875</xdr:colOff>
      <xdr:row>17</xdr:row>
      <xdr:rowOff>409575</xdr:rowOff>
    </xdr:from>
    <xdr:to>
      <xdr:col>21</xdr:col>
      <xdr:colOff>419100</xdr:colOff>
      <xdr:row>17</xdr:row>
      <xdr:rowOff>685800</xdr:rowOff>
    </xdr:to>
    <xdr:pic>
      <xdr:nvPicPr>
        <xdr:cNvPr id="27" name="Grafik 26"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3877925" y="6038850"/>
          <a:ext cx="276225" cy="276225"/>
        </a:xfrm>
        <a:prstGeom prst="rect">
          <a:avLst/>
        </a:prstGeom>
        <a:ln>
          <a:noFill/>
        </a:ln>
      </xdr:spPr>
    </xdr:pic>
    <xdr:clientData/>
  </xdr:twoCellAnchor>
  <xdr:twoCellAnchor editAs="oneCell">
    <xdr:from>
      <xdr:col>12</xdr:col>
      <xdr:colOff>123825</xdr:colOff>
      <xdr:row>21</xdr:row>
      <xdr:rowOff>914400</xdr:rowOff>
    </xdr:from>
    <xdr:to>
      <xdr:col>12</xdr:col>
      <xdr:colOff>409575</xdr:colOff>
      <xdr:row>21</xdr:row>
      <xdr:rowOff>1200150</xdr:rowOff>
    </xdr:to>
    <xdr:pic>
      <xdr:nvPicPr>
        <xdr:cNvPr id="29" name="Grafik 28"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9915525" y="8305800"/>
          <a:ext cx="285750" cy="285750"/>
        </a:xfrm>
        <a:prstGeom prst="rect">
          <a:avLst/>
        </a:prstGeom>
        <a:ln>
          <a:noFill/>
        </a:ln>
      </xdr:spPr>
    </xdr:pic>
    <xdr:clientData/>
  </xdr:twoCellAnchor>
  <xdr:twoCellAnchor editAs="oneCell">
    <xdr:from>
      <xdr:col>14</xdr:col>
      <xdr:colOff>133350</xdr:colOff>
      <xdr:row>21</xdr:row>
      <xdr:rowOff>914400</xdr:rowOff>
    </xdr:from>
    <xdr:to>
      <xdr:col>14</xdr:col>
      <xdr:colOff>409575</xdr:colOff>
      <xdr:row>21</xdr:row>
      <xdr:rowOff>1200150</xdr:rowOff>
    </xdr:to>
    <xdr:pic>
      <xdr:nvPicPr>
        <xdr:cNvPr id="31" name="Grafik 30"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0801350" y="8305800"/>
          <a:ext cx="276225" cy="285750"/>
        </a:xfrm>
        <a:prstGeom prst="rect">
          <a:avLst/>
        </a:prstGeom>
        <a:ln>
          <a:noFill/>
        </a:ln>
      </xdr:spPr>
    </xdr:pic>
    <xdr:clientData/>
  </xdr:twoCellAnchor>
  <xdr:twoCellAnchor editAs="oneCell">
    <xdr:from>
      <xdr:col>17</xdr:col>
      <xdr:colOff>133350</xdr:colOff>
      <xdr:row>21</xdr:row>
      <xdr:rowOff>914400</xdr:rowOff>
    </xdr:from>
    <xdr:to>
      <xdr:col>17</xdr:col>
      <xdr:colOff>419100</xdr:colOff>
      <xdr:row>21</xdr:row>
      <xdr:rowOff>1200150</xdr:rowOff>
    </xdr:to>
    <xdr:pic>
      <xdr:nvPicPr>
        <xdr:cNvPr id="34" name="Grafik 33"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2115800" y="8305800"/>
          <a:ext cx="285750" cy="285750"/>
        </a:xfrm>
        <a:prstGeom prst="rect">
          <a:avLst/>
        </a:prstGeom>
        <a:ln>
          <a:noFill/>
        </a:ln>
      </xdr:spPr>
    </xdr:pic>
    <xdr:clientData/>
  </xdr:twoCellAnchor>
  <xdr:twoCellAnchor editAs="oneCell">
    <xdr:from>
      <xdr:col>18</xdr:col>
      <xdr:colOff>133350</xdr:colOff>
      <xdr:row>21</xdr:row>
      <xdr:rowOff>914400</xdr:rowOff>
    </xdr:from>
    <xdr:to>
      <xdr:col>18</xdr:col>
      <xdr:colOff>419100</xdr:colOff>
      <xdr:row>21</xdr:row>
      <xdr:rowOff>1200150</xdr:rowOff>
    </xdr:to>
    <xdr:pic>
      <xdr:nvPicPr>
        <xdr:cNvPr id="35" name="Grafik 34"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2553950" y="8305800"/>
          <a:ext cx="285750" cy="285750"/>
        </a:xfrm>
        <a:prstGeom prst="rect">
          <a:avLst/>
        </a:prstGeom>
        <a:ln>
          <a:noFill/>
        </a:ln>
      </xdr:spPr>
    </xdr:pic>
    <xdr:clientData/>
  </xdr:twoCellAnchor>
  <xdr:twoCellAnchor editAs="oneCell">
    <xdr:from>
      <xdr:col>15</xdr:col>
      <xdr:colOff>133350</xdr:colOff>
      <xdr:row>25</xdr:row>
      <xdr:rowOff>638175</xdr:rowOff>
    </xdr:from>
    <xdr:to>
      <xdr:col>15</xdr:col>
      <xdr:colOff>409575</xdr:colOff>
      <xdr:row>25</xdr:row>
      <xdr:rowOff>914400</xdr:rowOff>
    </xdr:to>
    <xdr:pic>
      <xdr:nvPicPr>
        <xdr:cNvPr id="43" name="Grafik 42"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1239500" y="10382250"/>
          <a:ext cx="276225" cy="276225"/>
        </a:xfrm>
        <a:prstGeom prst="rect">
          <a:avLst/>
        </a:prstGeom>
        <a:ln>
          <a:noFill/>
        </a:ln>
      </xdr:spPr>
    </xdr:pic>
    <xdr:clientData/>
  </xdr:twoCellAnchor>
  <xdr:twoCellAnchor editAs="oneCell">
    <xdr:from>
      <xdr:col>17</xdr:col>
      <xdr:colOff>133350</xdr:colOff>
      <xdr:row>25</xdr:row>
      <xdr:rowOff>638175</xdr:rowOff>
    </xdr:from>
    <xdr:to>
      <xdr:col>17</xdr:col>
      <xdr:colOff>419100</xdr:colOff>
      <xdr:row>25</xdr:row>
      <xdr:rowOff>914400</xdr:rowOff>
    </xdr:to>
    <xdr:pic>
      <xdr:nvPicPr>
        <xdr:cNvPr id="45" name="Grafik 44"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2115800" y="10382250"/>
          <a:ext cx="285750" cy="276225"/>
        </a:xfrm>
        <a:prstGeom prst="rect">
          <a:avLst/>
        </a:prstGeom>
        <a:ln>
          <a:noFill/>
        </a:ln>
      </xdr:spPr>
    </xdr:pic>
    <xdr:clientData/>
  </xdr:twoCellAnchor>
  <xdr:twoCellAnchor editAs="oneCell">
    <xdr:from>
      <xdr:col>11</xdr:col>
      <xdr:colOff>104775</xdr:colOff>
      <xdr:row>29</xdr:row>
      <xdr:rowOff>161925</xdr:rowOff>
    </xdr:from>
    <xdr:to>
      <xdr:col>11</xdr:col>
      <xdr:colOff>390525</xdr:colOff>
      <xdr:row>29</xdr:row>
      <xdr:rowOff>438150</xdr:rowOff>
    </xdr:to>
    <xdr:pic>
      <xdr:nvPicPr>
        <xdr:cNvPr id="50" name="Grafik 49"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9458325" y="11915775"/>
          <a:ext cx="285750" cy="276225"/>
        </a:xfrm>
        <a:prstGeom prst="rect">
          <a:avLst/>
        </a:prstGeom>
        <a:ln>
          <a:noFill/>
        </a:ln>
      </xdr:spPr>
    </xdr:pic>
    <xdr:clientData/>
  </xdr:twoCellAnchor>
  <xdr:twoCellAnchor editAs="oneCell">
    <xdr:from>
      <xdr:col>12</xdr:col>
      <xdr:colOff>104775</xdr:colOff>
      <xdr:row>29</xdr:row>
      <xdr:rowOff>161925</xdr:rowOff>
    </xdr:from>
    <xdr:to>
      <xdr:col>12</xdr:col>
      <xdr:colOff>390525</xdr:colOff>
      <xdr:row>29</xdr:row>
      <xdr:rowOff>438150</xdr:rowOff>
    </xdr:to>
    <xdr:pic>
      <xdr:nvPicPr>
        <xdr:cNvPr id="51" name="Grafik 50"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9896475" y="11915775"/>
          <a:ext cx="285750" cy="276225"/>
        </a:xfrm>
        <a:prstGeom prst="rect">
          <a:avLst/>
        </a:prstGeom>
        <a:ln>
          <a:noFill/>
        </a:ln>
      </xdr:spPr>
    </xdr:pic>
    <xdr:clientData/>
  </xdr:twoCellAnchor>
  <xdr:twoCellAnchor editAs="oneCell">
    <xdr:from>
      <xdr:col>16</xdr:col>
      <xdr:colOff>114300</xdr:colOff>
      <xdr:row>29</xdr:row>
      <xdr:rowOff>161925</xdr:rowOff>
    </xdr:from>
    <xdr:to>
      <xdr:col>16</xdr:col>
      <xdr:colOff>390525</xdr:colOff>
      <xdr:row>29</xdr:row>
      <xdr:rowOff>438150</xdr:rowOff>
    </xdr:to>
    <xdr:pic>
      <xdr:nvPicPr>
        <xdr:cNvPr id="55" name="Grafik 54"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1658600" y="11915775"/>
          <a:ext cx="276225" cy="276225"/>
        </a:xfrm>
        <a:prstGeom prst="rect">
          <a:avLst/>
        </a:prstGeom>
        <a:ln>
          <a:noFill/>
        </a:ln>
      </xdr:spPr>
    </xdr:pic>
    <xdr:clientData/>
  </xdr:twoCellAnchor>
  <xdr:twoCellAnchor editAs="oneCell">
    <xdr:from>
      <xdr:col>17</xdr:col>
      <xdr:colOff>114300</xdr:colOff>
      <xdr:row>29</xdr:row>
      <xdr:rowOff>161925</xdr:rowOff>
    </xdr:from>
    <xdr:to>
      <xdr:col>17</xdr:col>
      <xdr:colOff>400050</xdr:colOff>
      <xdr:row>29</xdr:row>
      <xdr:rowOff>438150</xdr:rowOff>
    </xdr:to>
    <xdr:pic>
      <xdr:nvPicPr>
        <xdr:cNvPr id="56" name="Grafik 55"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2096750" y="11915775"/>
          <a:ext cx="285750" cy="276225"/>
        </a:xfrm>
        <a:prstGeom prst="rect">
          <a:avLst/>
        </a:prstGeom>
        <a:ln>
          <a:noFill/>
        </a:ln>
      </xdr:spPr>
    </xdr:pic>
    <xdr:clientData/>
  </xdr:twoCellAnchor>
  <xdr:twoCellAnchor editAs="oneCell">
    <xdr:from>
      <xdr:col>19</xdr:col>
      <xdr:colOff>123825</xdr:colOff>
      <xdr:row>29</xdr:row>
      <xdr:rowOff>161925</xdr:rowOff>
    </xdr:from>
    <xdr:to>
      <xdr:col>19</xdr:col>
      <xdr:colOff>400050</xdr:colOff>
      <xdr:row>29</xdr:row>
      <xdr:rowOff>438150</xdr:rowOff>
    </xdr:to>
    <xdr:pic>
      <xdr:nvPicPr>
        <xdr:cNvPr id="58" name="Grafik 57"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2982575" y="11915775"/>
          <a:ext cx="276225" cy="276225"/>
        </a:xfrm>
        <a:prstGeom prst="rect">
          <a:avLst/>
        </a:prstGeom>
        <a:ln>
          <a:noFill/>
        </a:ln>
      </xdr:spPr>
    </xdr:pic>
    <xdr:clientData/>
  </xdr:twoCellAnchor>
  <xdr:twoCellAnchor editAs="oneCell">
    <xdr:from>
      <xdr:col>20</xdr:col>
      <xdr:colOff>95250</xdr:colOff>
      <xdr:row>29</xdr:row>
      <xdr:rowOff>161925</xdr:rowOff>
    </xdr:from>
    <xdr:to>
      <xdr:col>20</xdr:col>
      <xdr:colOff>371475</xdr:colOff>
      <xdr:row>29</xdr:row>
      <xdr:rowOff>438150</xdr:rowOff>
    </xdr:to>
    <xdr:pic>
      <xdr:nvPicPr>
        <xdr:cNvPr id="59" name="Grafik 58"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3392150" y="11915775"/>
          <a:ext cx="276225" cy="276225"/>
        </a:xfrm>
        <a:prstGeom prst="rect">
          <a:avLst/>
        </a:prstGeom>
        <a:ln>
          <a:noFill/>
        </a:ln>
      </xdr:spPr>
    </xdr:pic>
    <xdr:clientData/>
  </xdr:twoCellAnchor>
  <xdr:twoCellAnchor editAs="oneCell">
    <xdr:from>
      <xdr:col>11</xdr:col>
      <xdr:colOff>123825</xdr:colOff>
      <xdr:row>33</xdr:row>
      <xdr:rowOff>1238250</xdr:rowOff>
    </xdr:from>
    <xdr:to>
      <xdr:col>11</xdr:col>
      <xdr:colOff>409575</xdr:colOff>
      <xdr:row>33</xdr:row>
      <xdr:rowOff>1524000</xdr:rowOff>
    </xdr:to>
    <xdr:pic>
      <xdr:nvPicPr>
        <xdr:cNvPr id="61" name="Grafik 60"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9477375" y="14011275"/>
          <a:ext cx="285750" cy="276225"/>
        </a:xfrm>
        <a:prstGeom prst="rect">
          <a:avLst/>
        </a:prstGeom>
        <a:ln>
          <a:noFill/>
        </a:ln>
      </xdr:spPr>
    </xdr:pic>
    <xdr:clientData/>
  </xdr:twoCellAnchor>
  <xdr:twoCellAnchor editAs="oneCell">
    <xdr:from>
      <xdr:col>12</xdr:col>
      <xdr:colOff>123825</xdr:colOff>
      <xdr:row>33</xdr:row>
      <xdr:rowOff>1238250</xdr:rowOff>
    </xdr:from>
    <xdr:to>
      <xdr:col>12</xdr:col>
      <xdr:colOff>409575</xdr:colOff>
      <xdr:row>33</xdr:row>
      <xdr:rowOff>1524000</xdr:rowOff>
    </xdr:to>
    <xdr:pic>
      <xdr:nvPicPr>
        <xdr:cNvPr id="62" name="Grafik 61"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9915525" y="14011275"/>
          <a:ext cx="285750" cy="276225"/>
        </a:xfrm>
        <a:prstGeom prst="rect">
          <a:avLst/>
        </a:prstGeom>
        <a:ln>
          <a:noFill/>
        </a:ln>
      </xdr:spPr>
    </xdr:pic>
    <xdr:clientData/>
  </xdr:twoCellAnchor>
  <xdr:twoCellAnchor editAs="oneCell">
    <xdr:from>
      <xdr:col>13</xdr:col>
      <xdr:colOff>133350</xdr:colOff>
      <xdr:row>33</xdr:row>
      <xdr:rowOff>1238250</xdr:rowOff>
    </xdr:from>
    <xdr:to>
      <xdr:col>13</xdr:col>
      <xdr:colOff>409575</xdr:colOff>
      <xdr:row>33</xdr:row>
      <xdr:rowOff>1524000</xdr:rowOff>
    </xdr:to>
    <xdr:pic>
      <xdr:nvPicPr>
        <xdr:cNvPr id="63" name="Grafik 62"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0363200" y="14011275"/>
          <a:ext cx="276225" cy="276225"/>
        </a:xfrm>
        <a:prstGeom prst="rect">
          <a:avLst/>
        </a:prstGeom>
        <a:ln>
          <a:noFill/>
        </a:ln>
      </xdr:spPr>
    </xdr:pic>
    <xdr:clientData/>
  </xdr:twoCellAnchor>
  <xdr:twoCellAnchor editAs="oneCell">
    <xdr:from>
      <xdr:col>14</xdr:col>
      <xdr:colOff>133350</xdr:colOff>
      <xdr:row>33</xdr:row>
      <xdr:rowOff>1238250</xdr:rowOff>
    </xdr:from>
    <xdr:to>
      <xdr:col>14</xdr:col>
      <xdr:colOff>409575</xdr:colOff>
      <xdr:row>33</xdr:row>
      <xdr:rowOff>1524000</xdr:rowOff>
    </xdr:to>
    <xdr:pic>
      <xdr:nvPicPr>
        <xdr:cNvPr id="64" name="Grafik 63"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0801350" y="14011275"/>
          <a:ext cx="276225" cy="276225"/>
        </a:xfrm>
        <a:prstGeom prst="rect">
          <a:avLst/>
        </a:prstGeom>
        <a:ln>
          <a:noFill/>
        </a:ln>
      </xdr:spPr>
    </xdr:pic>
    <xdr:clientData/>
  </xdr:twoCellAnchor>
  <xdr:twoCellAnchor editAs="oneCell">
    <xdr:from>
      <xdr:col>15</xdr:col>
      <xdr:colOff>133350</xdr:colOff>
      <xdr:row>33</xdr:row>
      <xdr:rowOff>1238250</xdr:rowOff>
    </xdr:from>
    <xdr:to>
      <xdr:col>15</xdr:col>
      <xdr:colOff>409575</xdr:colOff>
      <xdr:row>33</xdr:row>
      <xdr:rowOff>1524000</xdr:rowOff>
    </xdr:to>
    <xdr:pic>
      <xdr:nvPicPr>
        <xdr:cNvPr id="65" name="Grafik 64"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1239500" y="14011275"/>
          <a:ext cx="276225" cy="276225"/>
        </a:xfrm>
        <a:prstGeom prst="rect">
          <a:avLst/>
        </a:prstGeom>
        <a:ln>
          <a:noFill/>
        </a:ln>
      </xdr:spPr>
    </xdr:pic>
    <xdr:clientData/>
  </xdr:twoCellAnchor>
  <xdr:twoCellAnchor editAs="oneCell">
    <xdr:from>
      <xdr:col>16</xdr:col>
      <xdr:colOff>133350</xdr:colOff>
      <xdr:row>33</xdr:row>
      <xdr:rowOff>1238250</xdr:rowOff>
    </xdr:from>
    <xdr:to>
      <xdr:col>16</xdr:col>
      <xdr:colOff>409575</xdr:colOff>
      <xdr:row>33</xdr:row>
      <xdr:rowOff>1524000</xdr:rowOff>
    </xdr:to>
    <xdr:pic>
      <xdr:nvPicPr>
        <xdr:cNvPr id="66" name="Grafik 65"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1677650" y="14011275"/>
          <a:ext cx="276225" cy="276225"/>
        </a:xfrm>
        <a:prstGeom prst="rect">
          <a:avLst/>
        </a:prstGeom>
        <a:ln>
          <a:noFill/>
        </a:ln>
      </xdr:spPr>
    </xdr:pic>
    <xdr:clientData/>
  </xdr:twoCellAnchor>
  <xdr:twoCellAnchor editAs="oneCell">
    <xdr:from>
      <xdr:col>17</xdr:col>
      <xdr:colOff>133350</xdr:colOff>
      <xdr:row>33</xdr:row>
      <xdr:rowOff>1238250</xdr:rowOff>
    </xdr:from>
    <xdr:to>
      <xdr:col>17</xdr:col>
      <xdr:colOff>419100</xdr:colOff>
      <xdr:row>33</xdr:row>
      <xdr:rowOff>1524000</xdr:rowOff>
    </xdr:to>
    <xdr:pic>
      <xdr:nvPicPr>
        <xdr:cNvPr id="67" name="Grafik 66"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2115800" y="14011275"/>
          <a:ext cx="285750" cy="276225"/>
        </a:xfrm>
        <a:prstGeom prst="rect">
          <a:avLst/>
        </a:prstGeom>
        <a:ln>
          <a:noFill/>
        </a:ln>
      </xdr:spPr>
    </xdr:pic>
    <xdr:clientData/>
  </xdr:twoCellAnchor>
  <xdr:twoCellAnchor editAs="oneCell">
    <xdr:from>
      <xdr:col>18</xdr:col>
      <xdr:colOff>133350</xdr:colOff>
      <xdr:row>33</xdr:row>
      <xdr:rowOff>1238250</xdr:rowOff>
    </xdr:from>
    <xdr:to>
      <xdr:col>18</xdr:col>
      <xdr:colOff>419100</xdr:colOff>
      <xdr:row>33</xdr:row>
      <xdr:rowOff>1524000</xdr:rowOff>
    </xdr:to>
    <xdr:pic>
      <xdr:nvPicPr>
        <xdr:cNvPr id="68" name="Grafik 67"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2553950" y="14011275"/>
          <a:ext cx="285750" cy="276225"/>
        </a:xfrm>
        <a:prstGeom prst="rect">
          <a:avLst/>
        </a:prstGeom>
        <a:ln>
          <a:noFill/>
        </a:ln>
      </xdr:spPr>
    </xdr:pic>
    <xdr:clientData/>
  </xdr:twoCellAnchor>
  <xdr:twoCellAnchor editAs="oneCell">
    <xdr:from>
      <xdr:col>19</xdr:col>
      <xdr:colOff>142875</xdr:colOff>
      <xdr:row>33</xdr:row>
      <xdr:rowOff>1238250</xdr:rowOff>
    </xdr:from>
    <xdr:to>
      <xdr:col>19</xdr:col>
      <xdr:colOff>419100</xdr:colOff>
      <xdr:row>33</xdr:row>
      <xdr:rowOff>1524000</xdr:rowOff>
    </xdr:to>
    <xdr:pic>
      <xdr:nvPicPr>
        <xdr:cNvPr id="69" name="Grafik 68"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3001625" y="14011275"/>
          <a:ext cx="276225" cy="276225"/>
        </a:xfrm>
        <a:prstGeom prst="rect">
          <a:avLst/>
        </a:prstGeom>
        <a:ln>
          <a:noFill/>
        </a:ln>
      </xdr:spPr>
    </xdr:pic>
    <xdr:clientData/>
  </xdr:twoCellAnchor>
  <xdr:twoCellAnchor editAs="oneCell">
    <xdr:from>
      <xdr:col>20</xdr:col>
      <xdr:colOff>142875</xdr:colOff>
      <xdr:row>33</xdr:row>
      <xdr:rowOff>1238250</xdr:rowOff>
    </xdr:from>
    <xdr:to>
      <xdr:col>20</xdr:col>
      <xdr:colOff>419100</xdr:colOff>
      <xdr:row>33</xdr:row>
      <xdr:rowOff>1524000</xdr:rowOff>
    </xdr:to>
    <xdr:pic>
      <xdr:nvPicPr>
        <xdr:cNvPr id="70" name="Grafik 69"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3439775" y="14011275"/>
          <a:ext cx="276225" cy="276225"/>
        </a:xfrm>
        <a:prstGeom prst="rect">
          <a:avLst/>
        </a:prstGeom>
        <a:ln>
          <a:noFill/>
        </a:ln>
      </xdr:spPr>
    </xdr:pic>
    <xdr:clientData/>
  </xdr:twoCellAnchor>
  <xdr:twoCellAnchor editAs="oneCell">
    <xdr:from>
      <xdr:col>11</xdr:col>
      <xdr:colOff>123825</xdr:colOff>
      <xdr:row>37</xdr:row>
      <xdr:rowOff>285750</xdr:rowOff>
    </xdr:from>
    <xdr:to>
      <xdr:col>11</xdr:col>
      <xdr:colOff>409575</xdr:colOff>
      <xdr:row>37</xdr:row>
      <xdr:rowOff>561975</xdr:rowOff>
    </xdr:to>
    <xdr:pic>
      <xdr:nvPicPr>
        <xdr:cNvPr id="72" name="Grafik 71"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9477375" y="16154400"/>
          <a:ext cx="285750" cy="276225"/>
        </a:xfrm>
        <a:prstGeom prst="rect">
          <a:avLst/>
        </a:prstGeom>
        <a:ln>
          <a:noFill/>
        </a:ln>
      </xdr:spPr>
    </xdr:pic>
    <xdr:clientData/>
  </xdr:twoCellAnchor>
  <xdr:twoCellAnchor editAs="oneCell">
    <xdr:from>
      <xdr:col>12</xdr:col>
      <xdr:colOff>123825</xdr:colOff>
      <xdr:row>37</xdr:row>
      <xdr:rowOff>285750</xdr:rowOff>
    </xdr:from>
    <xdr:to>
      <xdr:col>12</xdr:col>
      <xdr:colOff>409575</xdr:colOff>
      <xdr:row>37</xdr:row>
      <xdr:rowOff>561975</xdr:rowOff>
    </xdr:to>
    <xdr:pic>
      <xdr:nvPicPr>
        <xdr:cNvPr id="73" name="Grafik 72"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9915525" y="16154400"/>
          <a:ext cx="285750" cy="276225"/>
        </a:xfrm>
        <a:prstGeom prst="rect">
          <a:avLst/>
        </a:prstGeom>
        <a:ln>
          <a:noFill/>
        </a:ln>
      </xdr:spPr>
    </xdr:pic>
    <xdr:clientData/>
  </xdr:twoCellAnchor>
  <xdr:twoCellAnchor editAs="oneCell">
    <xdr:from>
      <xdr:col>13</xdr:col>
      <xdr:colOff>133350</xdr:colOff>
      <xdr:row>37</xdr:row>
      <xdr:rowOff>285750</xdr:rowOff>
    </xdr:from>
    <xdr:to>
      <xdr:col>13</xdr:col>
      <xdr:colOff>409575</xdr:colOff>
      <xdr:row>37</xdr:row>
      <xdr:rowOff>561975</xdr:rowOff>
    </xdr:to>
    <xdr:pic>
      <xdr:nvPicPr>
        <xdr:cNvPr id="74" name="Grafik 73"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0363200" y="16154400"/>
          <a:ext cx="276225" cy="276225"/>
        </a:xfrm>
        <a:prstGeom prst="rect">
          <a:avLst/>
        </a:prstGeom>
        <a:ln>
          <a:noFill/>
        </a:ln>
      </xdr:spPr>
    </xdr:pic>
    <xdr:clientData/>
  </xdr:twoCellAnchor>
  <xdr:twoCellAnchor editAs="oneCell">
    <xdr:from>
      <xdr:col>14</xdr:col>
      <xdr:colOff>133350</xdr:colOff>
      <xdr:row>37</xdr:row>
      <xdr:rowOff>285750</xdr:rowOff>
    </xdr:from>
    <xdr:to>
      <xdr:col>14</xdr:col>
      <xdr:colOff>409575</xdr:colOff>
      <xdr:row>37</xdr:row>
      <xdr:rowOff>561975</xdr:rowOff>
    </xdr:to>
    <xdr:pic>
      <xdr:nvPicPr>
        <xdr:cNvPr id="75" name="Grafik 74"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0801350" y="16154400"/>
          <a:ext cx="276225" cy="276225"/>
        </a:xfrm>
        <a:prstGeom prst="rect">
          <a:avLst/>
        </a:prstGeom>
        <a:ln>
          <a:noFill/>
        </a:ln>
      </xdr:spPr>
    </xdr:pic>
    <xdr:clientData/>
  </xdr:twoCellAnchor>
  <xdr:twoCellAnchor editAs="oneCell">
    <xdr:from>
      <xdr:col>15</xdr:col>
      <xdr:colOff>133350</xdr:colOff>
      <xdr:row>37</xdr:row>
      <xdr:rowOff>285750</xdr:rowOff>
    </xdr:from>
    <xdr:to>
      <xdr:col>15</xdr:col>
      <xdr:colOff>409575</xdr:colOff>
      <xdr:row>37</xdr:row>
      <xdr:rowOff>561975</xdr:rowOff>
    </xdr:to>
    <xdr:pic>
      <xdr:nvPicPr>
        <xdr:cNvPr id="76" name="Grafik 75"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1239500" y="16154400"/>
          <a:ext cx="276225" cy="276225"/>
        </a:xfrm>
        <a:prstGeom prst="rect">
          <a:avLst/>
        </a:prstGeom>
        <a:ln>
          <a:noFill/>
        </a:ln>
      </xdr:spPr>
    </xdr:pic>
    <xdr:clientData/>
  </xdr:twoCellAnchor>
  <xdr:twoCellAnchor editAs="oneCell">
    <xdr:from>
      <xdr:col>16</xdr:col>
      <xdr:colOff>133350</xdr:colOff>
      <xdr:row>37</xdr:row>
      <xdr:rowOff>285750</xdr:rowOff>
    </xdr:from>
    <xdr:to>
      <xdr:col>16</xdr:col>
      <xdr:colOff>409575</xdr:colOff>
      <xdr:row>37</xdr:row>
      <xdr:rowOff>561975</xdr:rowOff>
    </xdr:to>
    <xdr:pic>
      <xdr:nvPicPr>
        <xdr:cNvPr id="77" name="Grafik 76"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1677650" y="16154400"/>
          <a:ext cx="276225" cy="276225"/>
        </a:xfrm>
        <a:prstGeom prst="rect">
          <a:avLst/>
        </a:prstGeom>
        <a:ln>
          <a:noFill/>
        </a:ln>
      </xdr:spPr>
    </xdr:pic>
    <xdr:clientData/>
  </xdr:twoCellAnchor>
  <xdr:twoCellAnchor editAs="oneCell">
    <xdr:from>
      <xdr:col>17</xdr:col>
      <xdr:colOff>133350</xdr:colOff>
      <xdr:row>37</xdr:row>
      <xdr:rowOff>285750</xdr:rowOff>
    </xdr:from>
    <xdr:to>
      <xdr:col>17</xdr:col>
      <xdr:colOff>419100</xdr:colOff>
      <xdr:row>37</xdr:row>
      <xdr:rowOff>561975</xdr:rowOff>
    </xdr:to>
    <xdr:pic>
      <xdr:nvPicPr>
        <xdr:cNvPr id="78" name="Grafik 77"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2115800" y="16154400"/>
          <a:ext cx="285750" cy="276225"/>
        </a:xfrm>
        <a:prstGeom prst="rect">
          <a:avLst/>
        </a:prstGeom>
        <a:ln>
          <a:noFill/>
        </a:ln>
      </xdr:spPr>
    </xdr:pic>
    <xdr:clientData/>
  </xdr:twoCellAnchor>
  <xdr:twoCellAnchor editAs="oneCell">
    <xdr:from>
      <xdr:col>19</xdr:col>
      <xdr:colOff>142875</xdr:colOff>
      <xdr:row>37</xdr:row>
      <xdr:rowOff>285750</xdr:rowOff>
    </xdr:from>
    <xdr:to>
      <xdr:col>19</xdr:col>
      <xdr:colOff>419100</xdr:colOff>
      <xdr:row>37</xdr:row>
      <xdr:rowOff>561975</xdr:rowOff>
    </xdr:to>
    <xdr:pic>
      <xdr:nvPicPr>
        <xdr:cNvPr id="80" name="Grafik 79"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3001625" y="16154400"/>
          <a:ext cx="276225" cy="276225"/>
        </a:xfrm>
        <a:prstGeom prst="rect">
          <a:avLst/>
        </a:prstGeom>
        <a:ln>
          <a:noFill/>
        </a:ln>
      </xdr:spPr>
    </xdr:pic>
    <xdr:clientData/>
  </xdr:twoCellAnchor>
  <xdr:twoCellAnchor editAs="oneCell">
    <xdr:from>
      <xdr:col>21</xdr:col>
      <xdr:colOff>142875</xdr:colOff>
      <xdr:row>37</xdr:row>
      <xdr:rowOff>285750</xdr:rowOff>
    </xdr:from>
    <xdr:to>
      <xdr:col>21</xdr:col>
      <xdr:colOff>419100</xdr:colOff>
      <xdr:row>37</xdr:row>
      <xdr:rowOff>561975</xdr:rowOff>
    </xdr:to>
    <xdr:pic>
      <xdr:nvPicPr>
        <xdr:cNvPr id="82" name="Grafik 81"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3877925" y="16154400"/>
          <a:ext cx="276225" cy="276225"/>
        </a:xfrm>
        <a:prstGeom prst="rect">
          <a:avLst/>
        </a:prstGeom>
        <a:ln>
          <a:noFill/>
        </a:ln>
      </xdr:spPr>
    </xdr:pic>
    <xdr:clientData/>
  </xdr:twoCellAnchor>
  <xdr:twoCellAnchor editAs="oneCell">
    <xdr:from>
      <xdr:col>11</xdr:col>
      <xdr:colOff>123825</xdr:colOff>
      <xdr:row>41</xdr:row>
      <xdr:rowOff>228600</xdr:rowOff>
    </xdr:from>
    <xdr:to>
      <xdr:col>11</xdr:col>
      <xdr:colOff>409575</xdr:colOff>
      <xdr:row>41</xdr:row>
      <xdr:rowOff>504825</xdr:rowOff>
    </xdr:to>
    <xdr:pic>
      <xdr:nvPicPr>
        <xdr:cNvPr id="83" name="Grafik 82"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9477375" y="17687925"/>
          <a:ext cx="285750" cy="276225"/>
        </a:xfrm>
        <a:prstGeom prst="rect">
          <a:avLst/>
        </a:prstGeom>
        <a:ln>
          <a:noFill/>
        </a:ln>
      </xdr:spPr>
    </xdr:pic>
    <xdr:clientData/>
  </xdr:twoCellAnchor>
  <xdr:twoCellAnchor editAs="oneCell">
    <xdr:from>
      <xdr:col>12</xdr:col>
      <xdr:colOff>123825</xdr:colOff>
      <xdr:row>41</xdr:row>
      <xdr:rowOff>228600</xdr:rowOff>
    </xdr:from>
    <xdr:to>
      <xdr:col>12</xdr:col>
      <xdr:colOff>409575</xdr:colOff>
      <xdr:row>41</xdr:row>
      <xdr:rowOff>504825</xdr:rowOff>
    </xdr:to>
    <xdr:pic>
      <xdr:nvPicPr>
        <xdr:cNvPr id="84" name="Grafik 83"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9915525" y="17687925"/>
          <a:ext cx="285750" cy="276225"/>
        </a:xfrm>
        <a:prstGeom prst="rect">
          <a:avLst/>
        </a:prstGeom>
        <a:ln>
          <a:noFill/>
        </a:ln>
      </xdr:spPr>
    </xdr:pic>
    <xdr:clientData/>
  </xdr:twoCellAnchor>
  <xdr:twoCellAnchor editAs="oneCell">
    <xdr:from>
      <xdr:col>13</xdr:col>
      <xdr:colOff>133350</xdr:colOff>
      <xdr:row>41</xdr:row>
      <xdr:rowOff>228600</xdr:rowOff>
    </xdr:from>
    <xdr:to>
      <xdr:col>13</xdr:col>
      <xdr:colOff>409575</xdr:colOff>
      <xdr:row>41</xdr:row>
      <xdr:rowOff>504825</xdr:rowOff>
    </xdr:to>
    <xdr:pic>
      <xdr:nvPicPr>
        <xdr:cNvPr id="85" name="Grafik 84"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0363200" y="17687925"/>
          <a:ext cx="276225" cy="276225"/>
        </a:xfrm>
        <a:prstGeom prst="rect">
          <a:avLst/>
        </a:prstGeom>
        <a:ln>
          <a:noFill/>
        </a:ln>
      </xdr:spPr>
    </xdr:pic>
    <xdr:clientData/>
  </xdr:twoCellAnchor>
  <xdr:twoCellAnchor editAs="oneCell">
    <xdr:from>
      <xdr:col>14</xdr:col>
      <xdr:colOff>133350</xdr:colOff>
      <xdr:row>41</xdr:row>
      <xdr:rowOff>228600</xdr:rowOff>
    </xdr:from>
    <xdr:to>
      <xdr:col>14</xdr:col>
      <xdr:colOff>409575</xdr:colOff>
      <xdr:row>41</xdr:row>
      <xdr:rowOff>504825</xdr:rowOff>
    </xdr:to>
    <xdr:pic>
      <xdr:nvPicPr>
        <xdr:cNvPr id="86" name="Grafik 85"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0801350" y="17687925"/>
          <a:ext cx="276225" cy="276225"/>
        </a:xfrm>
        <a:prstGeom prst="rect">
          <a:avLst/>
        </a:prstGeom>
        <a:ln>
          <a:noFill/>
        </a:ln>
      </xdr:spPr>
    </xdr:pic>
    <xdr:clientData/>
  </xdr:twoCellAnchor>
  <xdr:twoCellAnchor editAs="oneCell">
    <xdr:from>
      <xdr:col>15</xdr:col>
      <xdr:colOff>133350</xdr:colOff>
      <xdr:row>41</xdr:row>
      <xdr:rowOff>228600</xdr:rowOff>
    </xdr:from>
    <xdr:to>
      <xdr:col>15</xdr:col>
      <xdr:colOff>409575</xdr:colOff>
      <xdr:row>41</xdr:row>
      <xdr:rowOff>504825</xdr:rowOff>
    </xdr:to>
    <xdr:pic>
      <xdr:nvPicPr>
        <xdr:cNvPr id="87" name="Grafik 86"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1239500" y="17687925"/>
          <a:ext cx="276225" cy="276225"/>
        </a:xfrm>
        <a:prstGeom prst="rect">
          <a:avLst/>
        </a:prstGeom>
        <a:ln>
          <a:noFill/>
        </a:ln>
      </xdr:spPr>
    </xdr:pic>
    <xdr:clientData/>
  </xdr:twoCellAnchor>
  <xdr:twoCellAnchor editAs="oneCell">
    <xdr:from>
      <xdr:col>16</xdr:col>
      <xdr:colOff>133350</xdr:colOff>
      <xdr:row>41</xdr:row>
      <xdr:rowOff>228600</xdr:rowOff>
    </xdr:from>
    <xdr:to>
      <xdr:col>16</xdr:col>
      <xdr:colOff>409575</xdr:colOff>
      <xdr:row>41</xdr:row>
      <xdr:rowOff>504825</xdr:rowOff>
    </xdr:to>
    <xdr:pic>
      <xdr:nvPicPr>
        <xdr:cNvPr id="88" name="Grafik 87"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1677650" y="17687925"/>
          <a:ext cx="276225" cy="276225"/>
        </a:xfrm>
        <a:prstGeom prst="rect">
          <a:avLst/>
        </a:prstGeom>
        <a:ln>
          <a:noFill/>
        </a:ln>
      </xdr:spPr>
    </xdr:pic>
    <xdr:clientData/>
  </xdr:twoCellAnchor>
  <xdr:twoCellAnchor editAs="oneCell">
    <xdr:from>
      <xdr:col>17</xdr:col>
      <xdr:colOff>133350</xdr:colOff>
      <xdr:row>41</xdr:row>
      <xdr:rowOff>228600</xdr:rowOff>
    </xdr:from>
    <xdr:to>
      <xdr:col>17</xdr:col>
      <xdr:colOff>419100</xdr:colOff>
      <xdr:row>41</xdr:row>
      <xdr:rowOff>504825</xdr:rowOff>
    </xdr:to>
    <xdr:pic>
      <xdr:nvPicPr>
        <xdr:cNvPr id="89" name="Grafik 88"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2115800" y="17687925"/>
          <a:ext cx="285750" cy="276225"/>
        </a:xfrm>
        <a:prstGeom prst="rect">
          <a:avLst/>
        </a:prstGeom>
        <a:ln>
          <a:noFill/>
        </a:ln>
      </xdr:spPr>
    </xdr:pic>
    <xdr:clientData/>
  </xdr:twoCellAnchor>
  <xdr:twoCellAnchor editAs="oneCell">
    <xdr:from>
      <xdr:col>19</xdr:col>
      <xdr:colOff>142875</xdr:colOff>
      <xdr:row>41</xdr:row>
      <xdr:rowOff>228600</xdr:rowOff>
    </xdr:from>
    <xdr:to>
      <xdr:col>19</xdr:col>
      <xdr:colOff>419100</xdr:colOff>
      <xdr:row>41</xdr:row>
      <xdr:rowOff>504825</xdr:rowOff>
    </xdr:to>
    <xdr:pic>
      <xdr:nvPicPr>
        <xdr:cNvPr id="91" name="Grafik 90"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3001625" y="17687925"/>
          <a:ext cx="276225" cy="276225"/>
        </a:xfrm>
        <a:prstGeom prst="rect">
          <a:avLst/>
        </a:prstGeom>
        <a:ln>
          <a:noFill/>
        </a:ln>
      </xdr:spPr>
    </xdr:pic>
    <xdr:clientData/>
  </xdr:twoCellAnchor>
  <xdr:twoCellAnchor editAs="oneCell">
    <xdr:from>
      <xdr:col>20</xdr:col>
      <xdr:colOff>142875</xdr:colOff>
      <xdr:row>41</xdr:row>
      <xdr:rowOff>228600</xdr:rowOff>
    </xdr:from>
    <xdr:to>
      <xdr:col>20</xdr:col>
      <xdr:colOff>419100</xdr:colOff>
      <xdr:row>41</xdr:row>
      <xdr:rowOff>504825</xdr:rowOff>
    </xdr:to>
    <xdr:pic>
      <xdr:nvPicPr>
        <xdr:cNvPr id="92" name="Grafik 91"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3439775" y="17687925"/>
          <a:ext cx="276225" cy="276225"/>
        </a:xfrm>
        <a:prstGeom prst="rect">
          <a:avLst/>
        </a:prstGeom>
        <a:ln>
          <a:noFill/>
        </a:ln>
      </xdr:spPr>
    </xdr:pic>
    <xdr:clientData/>
  </xdr:twoCellAnchor>
  <xdr:oneCellAnchor>
    <xdr:from>
      <xdr:col>7</xdr:col>
      <xdr:colOff>428625</xdr:colOff>
      <xdr:row>2</xdr:row>
      <xdr:rowOff>76200</xdr:rowOff>
    </xdr:from>
    <xdr:ext cx="847725" cy="685800"/>
    <xdr:grpSp>
      <xdr:nvGrpSpPr>
        <xdr:cNvPr id="60" name="Group 59"/>
        <xdr:cNvGrpSpPr>
          <a:grpSpLocks noChangeAspect="1"/>
        </xdr:cNvGrpSpPr>
      </xdr:nvGrpSpPr>
      <xdr:grpSpPr>
        <a:xfrm>
          <a:off x="7096125" y="466725"/>
          <a:ext cx="847725" cy="685800"/>
          <a:chOff x="11626272" y="1570182"/>
          <a:chExt cx="974437" cy="690996"/>
        </a:xfrm>
      </xdr:grpSpPr>
      <xdr:pic>
        <xdr:nvPicPr>
          <xdr:cNvPr id="71" name="Grafik 4" descr="Internet"/>
          <xdr:cNvPicPr preferRelativeResize="1">
            <a:picLocks noChangeAspect="1"/>
          </xdr:cNvPicPr>
        </xdr:nvPicPr>
        <xdr:blipFill>
          <a:blip r:embed="rId4">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5"/>
              </a:ext>
            </a:extLst>
          </a:blip>
          <a:stretch>
            <a:fillRect/>
          </a:stretch>
        </xdr:blipFill>
        <xdr:spPr>
          <a:xfrm>
            <a:off x="11626272" y="1570182"/>
            <a:ext cx="704274" cy="690996"/>
          </a:xfrm>
          <a:prstGeom prst="rect">
            <a:avLst/>
          </a:prstGeom>
          <a:ln>
            <a:noFill/>
          </a:ln>
        </xdr:spPr>
      </xdr:pic>
      <xdr:pic>
        <xdr:nvPicPr>
          <xdr:cNvPr id="79" name="Grafik 7" descr="Curso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7"/>
              </a:ext>
            </a:extLst>
          </a:blip>
          <a:stretch>
            <a:fillRect/>
          </a:stretch>
        </xdr:blipFill>
        <xdr:spPr>
          <a:xfrm>
            <a:off x="12235782" y="1728420"/>
            <a:ext cx="364927" cy="361909"/>
          </a:xfrm>
          <a:prstGeom prst="rect">
            <a:avLst/>
          </a:prstGeom>
          <a:ln>
            <a:noFill/>
          </a:ln>
        </xdr:spPr>
      </xdr:pic>
    </xdr:grpSp>
    <xdr:clientData/>
  </xdr:oneCellAnchor>
  <xdr:twoCellAnchor editAs="oneCell">
    <xdr:from>
      <xdr:col>13</xdr:col>
      <xdr:colOff>85725</xdr:colOff>
      <xdr:row>29</xdr:row>
      <xdr:rowOff>152400</xdr:rowOff>
    </xdr:from>
    <xdr:to>
      <xdr:col>13</xdr:col>
      <xdr:colOff>361950</xdr:colOff>
      <xdr:row>29</xdr:row>
      <xdr:rowOff>428625</xdr:rowOff>
    </xdr:to>
    <xdr:pic>
      <xdr:nvPicPr>
        <xdr:cNvPr id="94" name="Grafik 62"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0315575" y="11906250"/>
          <a:ext cx="276225" cy="276225"/>
        </a:xfrm>
        <a:prstGeom prst="rect">
          <a:avLst/>
        </a:prstGeom>
        <a:ln>
          <a:noFill/>
        </a:ln>
      </xdr:spPr>
    </xdr:pic>
    <xdr:clientData/>
  </xdr:twoCellAnchor>
  <xdr:twoCellAnchor editAs="oneCell">
    <xdr:from>
      <xdr:col>14</xdr:col>
      <xdr:colOff>85725</xdr:colOff>
      <xdr:row>29</xdr:row>
      <xdr:rowOff>152400</xdr:rowOff>
    </xdr:from>
    <xdr:to>
      <xdr:col>14</xdr:col>
      <xdr:colOff>361950</xdr:colOff>
      <xdr:row>29</xdr:row>
      <xdr:rowOff>428625</xdr:rowOff>
    </xdr:to>
    <xdr:pic>
      <xdr:nvPicPr>
        <xdr:cNvPr id="95" name="Grafik 63"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0753725" y="11906250"/>
          <a:ext cx="276225" cy="276225"/>
        </a:xfrm>
        <a:prstGeom prst="rect">
          <a:avLst/>
        </a:prstGeom>
        <a:ln>
          <a:noFill/>
        </a:ln>
      </xdr:spPr>
    </xdr:pic>
    <xdr:clientData/>
  </xdr:twoCellAnchor>
  <xdr:twoCellAnchor editAs="oneCell">
    <xdr:from>
      <xdr:col>15</xdr:col>
      <xdr:colOff>85725</xdr:colOff>
      <xdr:row>29</xdr:row>
      <xdr:rowOff>152400</xdr:rowOff>
    </xdr:from>
    <xdr:to>
      <xdr:col>15</xdr:col>
      <xdr:colOff>371475</xdr:colOff>
      <xdr:row>29</xdr:row>
      <xdr:rowOff>428625</xdr:rowOff>
    </xdr:to>
    <xdr:pic>
      <xdr:nvPicPr>
        <xdr:cNvPr id="96" name="Grafik 64" descr="Häkchen"/>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11191875" y="11906250"/>
          <a:ext cx="285750" cy="276225"/>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ama-facility.org/publications/monitoring-and-evaluation-framework/"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limatechange2013.org/images/report/WG1AR5_Chapter08_FINAL.pdf" TargetMode="External" /><Relationship Id="rId2" Type="http://schemas.openxmlformats.org/officeDocument/2006/relationships/hyperlink" Target="http://www.climatechange2013.org/images/report/WG1AR5_Chapter08_FINAL.pdf" TargetMode="External" /><Relationship Id="rId3" Type="http://schemas.openxmlformats.org/officeDocument/2006/relationships/hyperlink" Target="http://www.climatechange2013.org/images/report/WG1AR5_Chapter08_FINAL.pdf" TargetMode="External" /><Relationship Id="rId4" Type="http://schemas.openxmlformats.org/officeDocument/2006/relationships/hyperlink" Target="http://www.climatechange2013.org/images/report/WG1AR5_Chapter08_FINAL.pdf" TargetMode="External" /><Relationship Id="rId5" Type="http://schemas.openxmlformats.org/officeDocument/2006/relationships/hyperlink" Target="http://www.climatechange2013.org/images/report/WG1AR5_Chapter08_FINAL.pdf" TargetMode="External" /><Relationship Id="rId6" Type="http://schemas.openxmlformats.org/officeDocument/2006/relationships/comments" Target="../comments4.xml" /><Relationship Id="rId7" Type="http://schemas.openxmlformats.org/officeDocument/2006/relationships/vmlDrawing" Target="../drawings/vmlDrawing1.vml" /><Relationship Id="rId8" Type="http://schemas.openxmlformats.org/officeDocument/2006/relationships/drawing" Target="../drawings/drawing3.xml" /><Relationship Id="rId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goldstandard.org/" TargetMode="External" /><Relationship Id="rId2" Type="http://schemas.openxmlformats.org/officeDocument/2006/relationships/hyperlink" Target="https://verra.org/" TargetMode="External" /><Relationship Id="rId3" Type="http://schemas.openxmlformats.org/officeDocument/2006/relationships/hyperlink" Target="https://ghgprotocol.org/" TargetMode="External" /><Relationship Id="rId4" Type="http://schemas.openxmlformats.org/officeDocument/2006/relationships/hyperlink" Target="https://www.ipcc.ch/" TargetMode="External" /><Relationship Id="rId5" Type="http://schemas.openxmlformats.org/officeDocument/2006/relationships/hyperlink" Target="https://www.thegef.org/" TargetMode="External" /><Relationship Id="rId6" Type="http://schemas.openxmlformats.org/officeDocument/2006/relationships/hyperlink" Target="https://www.ipcc-nggip.iges.or.jp/public/2006gl/index.html" TargetMode="External" /><Relationship Id="rId7" Type="http://schemas.openxmlformats.org/officeDocument/2006/relationships/hyperlink" Target="https://ghgprotocol.org/policy-and-action-standard" TargetMode="External" /><Relationship Id="rId8" Type="http://schemas.openxmlformats.org/officeDocument/2006/relationships/hyperlink" Target="https://ghgprotocol.org/standards/project-protocol" TargetMode="External" /><Relationship Id="rId9" Type="http://schemas.openxmlformats.org/officeDocument/2006/relationships/hyperlink" Target="https://ghgprotocol.org/calculation-tools" TargetMode="External" /><Relationship Id="rId10" Type="http://schemas.openxmlformats.org/officeDocument/2006/relationships/hyperlink" Target="https://cdm.unfccc.int/methodologies/documentation/index.html" TargetMode="External" /><Relationship Id="rId11" Type="http://schemas.openxmlformats.org/officeDocument/2006/relationships/hyperlink" Target="https://cdm.unfccc.int/" TargetMode="External" /><Relationship Id="rId12" Type="http://schemas.openxmlformats.org/officeDocument/2006/relationships/hyperlink" Target="https://cdm.unfccc.int/methodologies/index.html" TargetMode="External" /><Relationship Id="rId13" Type="http://schemas.openxmlformats.org/officeDocument/2006/relationships/hyperlink" Target="https://www.thegef.org/council-meeting-documents/manual-calculating-ghg-benefits-gef-projects-energy-efficiency-and" TargetMode="External" /><Relationship Id="rId14" Type="http://schemas.openxmlformats.org/officeDocument/2006/relationships/hyperlink" Target="https://www.thegef.org/" TargetMode="External" /><Relationship Id="rId15" Type="http://schemas.openxmlformats.org/officeDocument/2006/relationships/hyperlink" Target="https://www.thegef.org/council-meeting-documents/manual-calculating-ghg-benefits-gef-projects-energy-efficiency-and" TargetMode="External" /><Relationship Id="rId16" Type="http://schemas.openxmlformats.org/officeDocument/2006/relationships/hyperlink" Target="https://www.goldstandard.org/project-developers/standard-documents" TargetMode="External" /><Relationship Id="rId17" Type="http://schemas.openxmlformats.org/officeDocument/2006/relationships/hyperlink" Target="https://www.forestcarbonpartnership.org/requirements-and-templates" TargetMode="External" /><Relationship Id="rId18" Type="http://schemas.openxmlformats.org/officeDocument/2006/relationships/hyperlink" Target="https://verra.org/methodologies/" TargetMode="External" /><Relationship Id="rId19" Type="http://schemas.openxmlformats.org/officeDocument/2006/relationships/hyperlink" Target="https://www.nama-facility.org/publications/monitoring-and-evaluation-framework/" TargetMode="External" /><Relationship Id="rId20" Type="http://schemas.openxmlformats.org/officeDocument/2006/relationships/hyperlink" Target="https://cdm.unfccc.int/methodologies/standard_base/index.html" TargetMode="External" /><Relationship Id="rId21" Type="http://schemas.openxmlformats.org/officeDocument/2006/relationships/hyperlink" Target="https://www.forestcarbonpartnership.org/" TargetMode="External" /><Relationship Id="rId22" Type="http://schemas.openxmlformats.org/officeDocument/2006/relationships/hyperlink" Target="https://www.forestcarbonpartnership.org/sites/fcp/files/2019/July/FCPF%20Buffer%20Guidelines_2015.pdf" TargetMode="External" /><Relationship Id="rId23" Type="http://schemas.openxmlformats.org/officeDocument/2006/relationships/hyperlink" Target="https://www.thegef.org/publications/manual-calculating-ghg-benefits-gef-transportation-projects" TargetMode="External" /><Relationship Id="rId24" Type="http://schemas.openxmlformats.org/officeDocument/2006/relationships/comments" Target="../comments7.xml" /><Relationship Id="rId25" Type="http://schemas.openxmlformats.org/officeDocument/2006/relationships/vmlDrawing" Target="../drawings/vmlDrawing3.vml" /><Relationship Id="rId26" Type="http://schemas.openxmlformats.org/officeDocument/2006/relationships/drawing" Target="../drawings/drawing6.xml" /><Relationship Id="rId27"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workbookViewId="0" topLeftCell="A1"/>
  </sheetViews>
  <sheetFormatPr defaultColWidth="11.421875" defaultRowHeight="12.75"/>
  <cols>
    <col min="1" max="16" width="10.57421875" style="8" customWidth="1"/>
    <col min="17" max="16384" width="11.421875" style="8" customWidth="1"/>
  </cols>
  <sheetData>
    <row r="1" spans="1:18" ht="12.75">
      <c r="A1" s="8">
        <v>0</v>
      </c>
      <c r="B1" s="8">
        <v>1</v>
      </c>
      <c r="C1" s="8">
        <v>2</v>
      </c>
      <c r="D1" s="8">
        <v>3</v>
      </c>
      <c r="E1" s="8">
        <v>4</v>
      </c>
      <c r="F1" s="8">
        <v>5</v>
      </c>
      <c r="G1" s="8">
        <v>6</v>
      </c>
      <c r="H1" s="8">
        <v>7</v>
      </c>
      <c r="I1" s="8">
        <v>8</v>
      </c>
      <c r="J1" s="8">
        <v>9</v>
      </c>
      <c r="K1" s="8">
        <v>10</v>
      </c>
      <c r="L1" s="8">
        <v>11</v>
      </c>
      <c r="M1" s="8">
        <v>12</v>
      </c>
      <c r="N1" s="8">
        <v>13</v>
      </c>
      <c r="O1" s="8">
        <v>14</v>
      </c>
      <c r="P1" s="8">
        <v>15</v>
      </c>
      <c r="Q1" s="8">
        <v>16</v>
      </c>
      <c r="R1" s="8" t="s">
        <v>81</v>
      </c>
    </row>
    <row r="2" spans="1:18" ht="12.75">
      <c r="A2" s="8">
        <f>A1*12</f>
        <v>0</v>
      </c>
      <c r="B2" s="8">
        <f aca="true" t="shared" si="0" ref="B2:P2">B1*12</f>
        <v>12</v>
      </c>
      <c r="C2" s="8">
        <f t="shared" si="0"/>
        <v>24</v>
      </c>
      <c r="D2" s="8">
        <f t="shared" si="0"/>
        <v>36</v>
      </c>
      <c r="E2" s="8">
        <f t="shared" si="0"/>
        <v>48</v>
      </c>
      <c r="F2" s="8">
        <f t="shared" si="0"/>
        <v>60</v>
      </c>
      <c r="G2" s="8">
        <f t="shared" si="0"/>
        <v>72</v>
      </c>
      <c r="H2" s="8">
        <f t="shared" si="0"/>
        <v>84</v>
      </c>
      <c r="I2" s="8">
        <f t="shared" si="0"/>
        <v>96</v>
      </c>
      <c r="J2" s="8">
        <f t="shared" si="0"/>
        <v>108</v>
      </c>
      <c r="K2" s="8">
        <f t="shared" si="0"/>
        <v>120</v>
      </c>
      <c r="L2" s="8">
        <f t="shared" si="0"/>
        <v>132</v>
      </c>
      <c r="M2" s="8">
        <f t="shared" si="0"/>
        <v>144</v>
      </c>
      <c r="N2" s="8">
        <f t="shared" si="0"/>
        <v>156</v>
      </c>
      <c r="O2" s="8">
        <f t="shared" si="0"/>
        <v>168</v>
      </c>
      <c r="P2" s="8">
        <f t="shared" si="0"/>
        <v>180</v>
      </c>
      <c r="Q2" s="8">
        <f>Q1*12</f>
        <v>192</v>
      </c>
      <c r="R2" s="8" t="s">
        <v>80</v>
      </c>
    </row>
    <row r="3" spans="1:18" ht="15.5">
      <c r="A3" s="140" t="s">
        <v>240</v>
      </c>
      <c r="B3" s="180" t="s">
        <v>241</v>
      </c>
      <c r="C3" s="140" t="s">
        <v>3</v>
      </c>
      <c r="D3" s="179" t="s">
        <v>242</v>
      </c>
      <c r="E3" s="139"/>
      <c r="F3" s="139"/>
      <c r="G3" s="140" t="s">
        <v>171</v>
      </c>
      <c r="H3" s="139"/>
      <c r="I3" s="139"/>
      <c r="J3" s="139"/>
      <c r="K3" s="139"/>
      <c r="L3" s="139"/>
      <c r="M3" s="139"/>
      <c r="N3" s="139"/>
      <c r="O3" s="139"/>
      <c r="P3" s="139"/>
      <c r="Q3" s="139"/>
      <c r="R3" s="139"/>
    </row>
    <row r="4" spans="1:18" ht="12.75">
      <c r="A4" s="300" t="s">
        <v>179</v>
      </c>
      <c r="B4" s="300"/>
      <c r="C4" s="32" t="s">
        <v>79</v>
      </c>
      <c r="D4" s="32" t="s">
        <v>81</v>
      </c>
      <c r="E4" s="32" t="s">
        <v>80</v>
      </c>
      <c r="F4" s="32" t="s">
        <v>81</v>
      </c>
      <c r="G4" s="32" t="s">
        <v>75</v>
      </c>
      <c r="H4" s="32" t="s">
        <v>82</v>
      </c>
      <c r="I4" s="32" t="s">
        <v>124</v>
      </c>
      <c r="J4" s="32" t="s">
        <v>204</v>
      </c>
      <c r="K4" s="32"/>
      <c r="L4" s="32"/>
      <c r="M4" s="32"/>
      <c r="N4" s="32"/>
      <c r="O4" s="32"/>
      <c r="P4" s="32"/>
      <c r="Q4" s="32"/>
      <c r="R4" s="32"/>
    </row>
    <row r="5" spans="1:10" ht="12.75">
      <c r="A5" s="141" t="s">
        <v>176</v>
      </c>
      <c r="B5" s="141" t="s">
        <v>177</v>
      </c>
      <c r="C5" s="8" t="s">
        <v>64</v>
      </c>
      <c r="D5" s="8" t="s">
        <v>63</v>
      </c>
      <c r="E5" s="8" t="s">
        <v>63</v>
      </c>
      <c r="F5" s="8" t="s">
        <v>63</v>
      </c>
      <c r="G5" s="8" t="s">
        <v>63</v>
      </c>
      <c r="H5" s="8" t="s">
        <v>63</v>
      </c>
      <c r="I5" s="8" t="s">
        <v>145</v>
      </c>
      <c r="J5" s="8" t="s">
        <v>63</v>
      </c>
    </row>
    <row r="6" spans="1:10" ht="12.75">
      <c r="A6" s="300">
        <v>0</v>
      </c>
      <c r="B6" s="300"/>
      <c r="C6" s="33" t="s">
        <v>67</v>
      </c>
      <c r="D6" s="33" t="s">
        <v>67</v>
      </c>
      <c r="E6" s="33">
        <v>0</v>
      </c>
      <c r="F6" s="33" t="s">
        <v>67</v>
      </c>
      <c r="G6" s="33" t="s">
        <v>67</v>
      </c>
      <c r="H6" s="33" t="s">
        <v>67</v>
      </c>
      <c r="I6" s="8" t="s">
        <v>174</v>
      </c>
      <c r="J6" s="33" t="s">
        <v>67</v>
      </c>
    </row>
    <row r="7" spans="3:10" ht="12.75">
      <c r="C7" s="8" t="s">
        <v>25</v>
      </c>
      <c r="D7" s="8">
        <v>1</v>
      </c>
      <c r="E7" s="8">
        <v>1</v>
      </c>
      <c r="F7" s="8">
        <v>2020</v>
      </c>
      <c r="G7" s="34" t="s">
        <v>197</v>
      </c>
      <c r="H7" s="34" t="s">
        <v>86</v>
      </c>
      <c r="I7" s="8" t="s">
        <v>224</v>
      </c>
      <c r="J7" s="8" t="s">
        <v>212</v>
      </c>
    </row>
    <row r="8" spans="1:10" ht="12.75">
      <c r="A8" s="8" t="s">
        <v>180</v>
      </c>
      <c r="B8" s="8" t="s">
        <v>180</v>
      </c>
      <c r="C8" s="8" t="s">
        <v>26</v>
      </c>
      <c r="D8" s="8">
        <v>2</v>
      </c>
      <c r="E8" s="8">
        <v>2</v>
      </c>
      <c r="F8" s="8">
        <v>2021</v>
      </c>
      <c r="G8" s="8" t="s">
        <v>198</v>
      </c>
      <c r="H8" s="8" t="s">
        <v>88</v>
      </c>
      <c r="I8" s="8" t="s">
        <v>234</v>
      </c>
      <c r="J8" s="8" t="s">
        <v>213</v>
      </c>
    </row>
    <row r="9" spans="1:10" ht="12.75">
      <c r="A9" s="8" t="str">
        <f>A4</f>
        <v>7th Call</v>
      </c>
      <c r="B9" s="8" t="str">
        <f>A4</f>
        <v>7th Call</v>
      </c>
      <c r="C9" s="8" t="s">
        <v>27</v>
      </c>
      <c r="D9" s="8">
        <v>3</v>
      </c>
      <c r="E9" s="8">
        <v>3</v>
      </c>
      <c r="F9" s="8">
        <v>2022</v>
      </c>
      <c r="G9" s="8" t="s">
        <v>199</v>
      </c>
      <c r="H9" s="8" t="s">
        <v>89</v>
      </c>
      <c r="I9" s="8" t="s">
        <v>32</v>
      </c>
      <c r="J9" s="8" t="s">
        <v>214</v>
      </c>
    </row>
    <row r="10" spans="1:10" ht="12.75">
      <c r="A10" s="8" t="s">
        <v>172</v>
      </c>
      <c r="B10" s="8" t="s">
        <v>175</v>
      </c>
      <c r="C10" s="8" t="s">
        <v>223</v>
      </c>
      <c r="D10" s="8">
        <v>4</v>
      </c>
      <c r="E10" s="8">
        <v>4</v>
      </c>
      <c r="F10" s="8">
        <v>2023</v>
      </c>
      <c r="G10" s="8" t="s">
        <v>76</v>
      </c>
      <c r="H10" s="8" t="s">
        <v>87</v>
      </c>
      <c r="J10" s="8" t="s">
        <v>76</v>
      </c>
    </row>
    <row r="11" spans="1:10" ht="12.75">
      <c r="A11" s="8" t="s">
        <v>178</v>
      </c>
      <c r="B11" s="8" t="s">
        <v>173</v>
      </c>
      <c r="C11" s="8" t="s">
        <v>28</v>
      </c>
      <c r="D11" s="8">
        <v>5</v>
      </c>
      <c r="E11" s="8">
        <v>5</v>
      </c>
      <c r="F11" s="8">
        <v>2024</v>
      </c>
      <c r="G11" s="8" t="s">
        <v>77</v>
      </c>
      <c r="H11" s="8" t="s">
        <v>76</v>
      </c>
      <c r="J11" s="8" t="s">
        <v>77</v>
      </c>
    </row>
    <row r="12" spans="1:8" ht="12.75">
      <c r="A12" s="8" t="s">
        <v>181</v>
      </c>
      <c r="B12" s="8" t="s">
        <v>181</v>
      </c>
      <c r="C12" s="8" t="s">
        <v>29</v>
      </c>
      <c r="E12" s="8">
        <v>6</v>
      </c>
      <c r="F12" s="8">
        <v>2025</v>
      </c>
      <c r="H12" s="8" t="s">
        <v>77</v>
      </c>
    </row>
    <row r="13" spans="1:6" ht="12.75">
      <c r="A13" s="42" t="str">
        <f>A8&amp;" "&amp;A9&amp;" - "&amp;A10&amp;" "&amp;A11&amp;" "&amp;A12</f>
        <v>NAMA Facility 7th Call - Outline Annex 6 GHG mitigation potential</v>
      </c>
      <c r="B13" s="42" t="str">
        <f>B8&amp;" "&amp;B9&amp;" - "&amp;B10&amp;" "&amp;B11&amp;" "&amp;B12</f>
        <v>NAMA Facility 7th Call - Proposal Annex 7 GHG mitigation potential</v>
      </c>
      <c r="C13" s="8" t="s">
        <v>61</v>
      </c>
      <c r="E13" s="8">
        <v>7</v>
      </c>
      <c r="F13" s="8">
        <v>2026</v>
      </c>
    </row>
    <row r="14" spans="1:6" ht="12.75">
      <c r="A14" s="42" t="str">
        <f>IF(A6=0,A13,IF(A6=1,B13,"?"))</f>
        <v>NAMA Facility 7th Call - Outline Annex 6 GHG mitigation potential</v>
      </c>
      <c r="E14" s="8">
        <v>8</v>
      </c>
      <c r="F14" s="8">
        <v>2027</v>
      </c>
    </row>
    <row r="15" spans="5:6" ht="12.75">
      <c r="E15" s="8">
        <v>9</v>
      </c>
      <c r="F15" s="8">
        <v>2028</v>
      </c>
    </row>
    <row r="16" spans="1:6" ht="12.75">
      <c r="A16" s="8" t="s">
        <v>186</v>
      </c>
      <c r="B16" s="8" t="s">
        <v>187</v>
      </c>
      <c r="E16" s="8">
        <v>10</v>
      </c>
      <c r="F16" s="8">
        <v>2029</v>
      </c>
    </row>
    <row r="17" spans="1:6" ht="12.75">
      <c r="A17" s="42" t="str">
        <f>IF(A6=0,A16,IF(A6=1,B16,"?"))</f>
        <v>Applicant:</v>
      </c>
      <c r="E17" s="8">
        <v>11</v>
      </c>
      <c r="F17" s="8">
        <v>2030</v>
      </c>
    </row>
    <row r="18" ht="12.75">
      <c r="F18" s="8">
        <v>2031</v>
      </c>
    </row>
    <row r="19" spans="1:2" ht="12.75">
      <c r="A19" s="8" t="s">
        <v>244</v>
      </c>
      <c r="B19" s="8" t="s">
        <v>226</v>
      </c>
    </row>
    <row r="20" ht="12.75">
      <c r="A20" s="42" t="str">
        <f>IF(A6=0,A19,IF(A6=1,B19,"Summary table"))</f>
        <v>Summary table for Outline (please copy &amp; paste into section 3.1 Mitigation ambition)</v>
      </c>
    </row>
  </sheetData>
  <sheetProtection algorithmName="SHA-512" hashValue="KIu4D8FHKgZKydEW8b4w44y3jTrDhALnok/ywX8gQpuv16OY+3GvQHUCTMUQgtsk1Ae/ivwOyBpjev0eEo/mAA==" saltValue="joLSGarm2nS8qWF0Gf81ow==" spinCount="100000" sheet="1" objects="1" scenarios="1"/>
  <mergeCells count="2">
    <mergeCell ref="A6:B6"/>
    <mergeCell ref="A4:B4"/>
  </mergeCells>
  <dataValidations count="2">
    <dataValidation type="list" allowBlank="1" showInputMessage="1" showErrorMessage="1" sqref="A6:B6">
      <formula1>"0,1"</formula1>
    </dataValidation>
    <dataValidation type="list" allowBlank="1" showInputMessage="1" showErrorMessage="1" sqref="A4:B4">
      <formula1>"6th Call, 7th Call, 8th Call, 9th Call"</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3"/>
  <sheetViews>
    <sheetView tabSelected="1" zoomScale="80" zoomScaleNormal="80" workbookViewId="0" topLeftCell="A1">
      <selection activeCell="A41" sqref="A41:N42"/>
    </sheetView>
  </sheetViews>
  <sheetFormatPr defaultColWidth="11.421875" defaultRowHeight="15" customHeight="1"/>
  <cols>
    <col min="1" max="1" width="24.57421875" style="8" customWidth="1"/>
    <col min="2" max="16" width="12.57421875" style="8" customWidth="1"/>
    <col min="17" max="16384" width="11.421875" style="8" customWidth="1"/>
  </cols>
  <sheetData>
    <row r="1" spans="1:16" ht="15" customHeight="1">
      <c r="A1" s="3"/>
      <c r="B1" s="4"/>
      <c r="C1" s="4"/>
      <c r="D1" s="5"/>
      <c r="E1" s="5"/>
      <c r="F1" s="5"/>
      <c r="G1" s="6"/>
      <c r="H1" s="6"/>
      <c r="I1" s="6"/>
      <c r="J1" s="6"/>
      <c r="K1" s="7"/>
      <c r="L1" s="7"/>
      <c r="M1" s="7"/>
      <c r="N1" s="7"/>
      <c r="O1" s="7"/>
      <c r="P1" s="7"/>
    </row>
    <row r="2" spans="1:16" ht="15" customHeight="1">
      <c r="A2" s="9"/>
      <c r="B2" s="9"/>
      <c r="C2" s="9"/>
      <c r="D2" s="9"/>
      <c r="E2" s="9"/>
      <c r="F2" s="9"/>
      <c r="G2" s="9"/>
      <c r="H2" s="9"/>
      <c r="I2" s="9"/>
      <c r="J2" s="9"/>
      <c r="K2" s="9"/>
      <c r="L2" s="9"/>
      <c r="M2" s="9"/>
      <c r="N2" s="9"/>
      <c r="O2" s="9"/>
      <c r="P2" s="9"/>
    </row>
    <row r="3" spans="1:16" ht="15" customHeight="1">
      <c r="A3" s="302" t="str">
        <f>Admin!$A$14</f>
        <v>NAMA Facility 7th Call - Outline Annex 6 GHG mitigation potential</v>
      </c>
      <c r="B3" s="302"/>
      <c r="C3" s="302"/>
      <c r="D3" s="302"/>
      <c r="E3" s="302"/>
      <c r="F3" s="302"/>
      <c r="G3" s="302"/>
      <c r="H3" s="9"/>
      <c r="I3" s="9"/>
      <c r="J3" s="9"/>
      <c r="K3" s="9"/>
      <c r="L3" s="9"/>
      <c r="M3" s="9"/>
      <c r="N3" s="9"/>
      <c r="O3" s="9"/>
      <c r="P3" s="9"/>
    </row>
    <row r="4" spans="1:16" ht="15" customHeight="1">
      <c r="A4" s="302"/>
      <c r="B4" s="302"/>
      <c r="C4" s="302"/>
      <c r="D4" s="302"/>
      <c r="E4" s="302"/>
      <c r="F4" s="302"/>
      <c r="G4" s="302"/>
      <c r="H4" s="9"/>
      <c r="I4" s="9"/>
      <c r="J4" s="9"/>
      <c r="K4" s="9"/>
      <c r="L4" s="9"/>
      <c r="M4" s="9"/>
      <c r="N4" s="9"/>
      <c r="O4" s="9"/>
      <c r="P4" s="9"/>
    </row>
    <row r="5" spans="1:16" ht="15" customHeight="1">
      <c r="A5" s="35" t="s">
        <v>83</v>
      </c>
      <c r="B5" s="9"/>
      <c r="C5" s="9"/>
      <c r="D5" s="9"/>
      <c r="E5" s="9"/>
      <c r="F5" s="9"/>
      <c r="G5" s="9"/>
      <c r="H5" s="9"/>
      <c r="I5" s="9"/>
      <c r="J5" s="9"/>
      <c r="K5" s="9"/>
      <c r="L5" s="9"/>
      <c r="M5" s="9"/>
      <c r="N5" s="9"/>
      <c r="O5" s="9"/>
      <c r="P5" s="9"/>
    </row>
    <row r="6" spans="1:16" ht="15" customHeight="1">
      <c r="A6" s="35"/>
      <c r="B6" s="9"/>
      <c r="C6" s="9"/>
      <c r="D6" s="9"/>
      <c r="E6" s="9"/>
      <c r="F6" s="9"/>
      <c r="G6" s="9"/>
      <c r="H6" s="9"/>
      <c r="I6" s="9"/>
      <c r="J6" s="9"/>
      <c r="K6" s="9"/>
      <c r="L6" s="9"/>
      <c r="M6" s="9"/>
      <c r="N6" s="9"/>
      <c r="O6" s="9"/>
      <c r="P6" s="9"/>
    </row>
    <row r="7" spans="1:16" ht="15" customHeight="1">
      <c r="A7" s="9"/>
      <c r="C7" s="9"/>
      <c r="D7" s="9"/>
      <c r="E7" s="9"/>
      <c r="F7" s="9"/>
      <c r="G7" s="9"/>
      <c r="H7" s="9"/>
      <c r="I7" s="9"/>
      <c r="J7" s="9"/>
      <c r="K7" s="9"/>
      <c r="L7" s="9"/>
      <c r="M7" s="9"/>
      <c r="N7" s="9"/>
      <c r="O7" s="9"/>
      <c r="P7" s="9"/>
    </row>
    <row r="8" spans="1:18" s="14" customFormat="1" ht="15" customHeight="1">
      <c r="A8" s="12" t="s">
        <v>98</v>
      </c>
      <c r="B8" s="13"/>
      <c r="C8" s="13"/>
      <c r="D8" s="13"/>
      <c r="E8" s="13"/>
      <c r="F8" s="13"/>
      <c r="G8" s="13"/>
      <c r="H8" s="13"/>
      <c r="I8" s="13"/>
      <c r="J8" s="13"/>
      <c r="K8" s="13"/>
      <c r="L8" s="13"/>
      <c r="M8" s="13"/>
      <c r="N8" s="13"/>
      <c r="O8" s="13"/>
      <c r="P8" s="13"/>
      <c r="Q8" s="8"/>
      <c r="R8" s="8"/>
    </row>
    <row r="9" spans="1:18" s="14" customFormat="1" ht="15" customHeight="1">
      <c r="A9" s="9"/>
      <c r="B9" s="9"/>
      <c r="C9" s="9"/>
      <c r="D9" s="9"/>
      <c r="E9" s="9"/>
      <c r="F9" s="9"/>
      <c r="G9" s="9"/>
      <c r="H9" s="9"/>
      <c r="I9" s="9"/>
      <c r="J9" s="9"/>
      <c r="K9" s="9"/>
      <c r="L9" s="9"/>
      <c r="M9" s="9"/>
      <c r="N9" s="9"/>
      <c r="O9" s="9"/>
      <c r="P9" s="9"/>
      <c r="Q9" s="8"/>
      <c r="R9" s="8"/>
    </row>
    <row r="10" spans="1:18" ht="45" customHeight="1">
      <c r="A10" s="301" t="s">
        <v>395</v>
      </c>
      <c r="B10" s="301"/>
      <c r="C10" s="301"/>
      <c r="D10" s="301"/>
      <c r="E10" s="301"/>
      <c r="F10" s="301"/>
      <c r="G10" s="301"/>
      <c r="H10" s="301"/>
      <c r="I10" s="301"/>
      <c r="J10" s="301"/>
      <c r="K10" s="301"/>
      <c r="M10" s="305" t="s">
        <v>120</v>
      </c>
      <c r="N10" s="305"/>
      <c r="O10" s="30"/>
      <c r="P10" s="30"/>
      <c r="R10" s="36"/>
    </row>
    <row r="11" spans="1:18" ht="15" customHeight="1">
      <c r="A11" s="25"/>
      <c r="B11" s="31"/>
      <c r="C11" s="31"/>
      <c r="D11" s="31"/>
      <c r="E11" s="31"/>
      <c r="F11" s="31"/>
      <c r="G11" s="31"/>
      <c r="H11" s="31"/>
      <c r="I11" s="31"/>
      <c r="J11" s="31"/>
      <c r="K11" s="31"/>
      <c r="L11" s="31"/>
      <c r="M11" s="31"/>
      <c r="N11" s="31"/>
      <c r="O11" s="31"/>
      <c r="P11" s="31"/>
      <c r="R11" s="36"/>
    </row>
    <row r="12" spans="1:18" ht="15" customHeight="1">
      <c r="A12" s="37" t="s">
        <v>113</v>
      </c>
      <c r="B12" s="37"/>
      <c r="C12" s="37"/>
      <c r="D12" s="37"/>
      <c r="E12" s="37"/>
      <c r="F12" s="37"/>
      <c r="G12" s="37"/>
      <c r="H12" s="37"/>
      <c r="I12" s="37"/>
      <c r="J12" s="37"/>
      <c r="K12" s="37"/>
      <c r="L12" s="37"/>
      <c r="M12" s="37"/>
      <c r="N12" s="37"/>
      <c r="O12" s="37"/>
      <c r="P12" s="37"/>
      <c r="Q12" s="38"/>
      <c r="R12" s="36"/>
    </row>
    <row r="13" spans="1:17" ht="15" customHeight="1">
      <c r="A13" s="39" t="s">
        <v>90</v>
      </c>
      <c r="B13" s="303" t="s">
        <v>91</v>
      </c>
      <c r="C13" s="304"/>
      <c r="D13" s="304"/>
      <c r="E13" s="304"/>
      <c r="F13" s="304"/>
      <c r="G13" s="304"/>
      <c r="H13" s="304"/>
      <c r="I13" s="304"/>
      <c r="J13" s="304"/>
      <c r="K13" s="304"/>
      <c r="L13" s="304"/>
      <c r="M13" s="304"/>
      <c r="N13" s="304"/>
      <c r="O13" s="304"/>
      <c r="P13" s="304"/>
      <c r="Q13" s="38"/>
    </row>
    <row r="14" spans="1:17" ht="15" customHeight="1">
      <c r="A14" s="40"/>
      <c r="B14" s="40"/>
      <c r="C14" s="40"/>
      <c r="D14" s="40"/>
      <c r="E14" s="40"/>
      <c r="F14" s="40"/>
      <c r="G14" s="40"/>
      <c r="H14" s="40"/>
      <c r="I14" s="40"/>
      <c r="J14" s="40"/>
      <c r="K14" s="40"/>
      <c r="L14" s="40"/>
      <c r="M14" s="40"/>
      <c r="N14" s="40"/>
      <c r="O14" s="40"/>
      <c r="P14" s="40"/>
      <c r="Q14" s="38"/>
    </row>
    <row r="15" spans="1:17" ht="15" customHeight="1">
      <c r="A15" s="186" t="s">
        <v>112</v>
      </c>
      <c r="B15" s="306" t="s">
        <v>396</v>
      </c>
      <c r="C15" s="306"/>
      <c r="D15" s="306"/>
      <c r="E15" s="306"/>
      <c r="F15" s="306"/>
      <c r="G15" s="306"/>
      <c r="H15" s="306"/>
      <c r="I15" s="306"/>
      <c r="J15" s="306"/>
      <c r="K15" s="306"/>
      <c r="L15" s="306"/>
      <c r="M15" s="306"/>
      <c r="N15" s="306"/>
      <c r="O15" s="306"/>
      <c r="P15" s="306"/>
      <c r="Q15" s="38"/>
    </row>
    <row r="16" spans="1:16" ht="15" customHeight="1">
      <c r="A16" s="37"/>
      <c r="B16" s="306"/>
      <c r="C16" s="306"/>
      <c r="D16" s="306"/>
      <c r="E16" s="306"/>
      <c r="F16" s="306"/>
      <c r="G16" s="306"/>
      <c r="H16" s="306"/>
      <c r="I16" s="306"/>
      <c r="J16" s="306"/>
      <c r="K16" s="306"/>
      <c r="L16" s="306"/>
      <c r="M16" s="306"/>
      <c r="N16" s="306"/>
      <c r="O16" s="306"/>
      <c r="P16" s="306"/>
    </row>
    <row r="17" spans="1:16" ht="15" customHeight="1">
      <c r="A17" s="37" t="s">
        <v>397</v>
      </c>
      <c r="B17" s="37"/>
      <c r="C17" s="37"/>
      <c r="D17" s="37"/>
      <c r="E17" s="37"/>
      <c r="F17" s="37"/>
      <c r="G17" s="37"/>
      <c r="H17" s="37"/>
      <c r="I17" s="37"/>
      <c r="J17" s="37"/>
      <c r="K17" s="37"/>
      <c r="L17" s="37"/>
      <c r="M17" s="37"/>
      <c r="N17" s="37"/>
      <c r="O17" s="37"/>
      <c r="P17" s="37"/>
    </row>
    <row r="18" spans="1:16" ht="15" customHeight="1">
      <c r="A18" s="37"/>
      <c r="B18" s="37"/>
      <c r="C18" s="37"/>
      <c r="D18" s="37"/>
      <c r="E18" s="37"/>
      <c r="F18" s="37"/>
      <c r="G18" s="37"/>
      <c r="H18" s="37"/>
      <c r="I18" s="37"/>
      <c r="J18" s="37"/>
      <c r="K18" s="37"/>
      <c r="L18" s="37"/>
      <c r="M18" s="37"/>
      <c r="N18" s="37"/>
      <c r="O18" s="37"/>
      <c r="P18" s="37"/>
    </row>
    <row r="19" spans="1:18" s="14" customFormat="1" ht="15" customHeight="1">
      <c r="A19" s="12" t="s">
        <v>97</v>
      </c>
      <c r="B19" s="13"/>
      <c r="C19" s="13"/>
      <c r="D19" s="13"/>
      <c r="E19" s="13"/>
      <c r="F19" s="13"/>
      <c r="G19" s="13"/>
      <c r="H19" s="13"/>
      <c r="I19" s="13"/>
      <c r="J19" s="13"/>
      <c r="K19" s="13"/>
      <c r="L19" s="13"/>
      <c r="M19" s="13"/>
      <c r="N19" s="13"/>
      <c r="O19" s="13"/>
      <c r="P19" s="13"/>
      <c r="Q19" s="8"/>
      <c r="R19" s="8"/>
    </row>
    <row r="20" spans="1:16" ht="15" customHeight="1">
      <c r="A20" s="9"/>
      <c r="B20" s="9"/>
      <c r="C20" s="9"/>
      <c r="D20" s="9"/>
      <c r="E20" s="9"/>
      <c r="F20" s="9"/>
      <c r="G20" s="9"/>
      <c r="H20" s="9"/>
      <c r="I20" s="9"/>
      <c r="J20" s="9"/>
      <c r="K20" s="9"/>
      <c r="L20" s="9"/>
      <c r="M20" s="9"/>
      <c r="N20" s="9"/>
      <c r="O20" s="9"/>
      <c r="P20" s="9"/>
    </row>
    <row r="21" spans="1:16" ht="15" customHeight="1">
      <c r="A21" s="41" t="s">
        <v>84</v>
      </c>
      <c r="B21" s="42" t="s">
        <v>96</v>
      </c>
      <c r="C21" s="42"/>
      <c r="D21" s="43" t="s">
        <v>205</v>
      </c>
      <c r="E21" s="42"/>
      <c r="F21" s="42"/>
      <c r="G21" s="42"/>
      <c r="H21" s="42"/>
      <c r="I21" s="42"/>
      <c r="J21" s="42"/>
      <c r="K21" s="42"/>
      <c r="L21" s="42"/>
      <c r="M21" s="42"/>
      <c r="N21" s="42"/>
      <c r="O21" s="42"/>
      <c r="P21" s="42"/>
    </row>
    <row r="22" spans="1:16" ht="15" customHeight="1">
      <c r="A22" s="44"/>
      <c r="B22" s="44"/>
      <c r="C22" s="44"/>
      <c r="D22" s="44"/>
      <c r="E22" s="44"/>
      <c r="F22" s="44"/>
      <c r="G22" s="44"/>
      <c r="H22" s="44"/>
      <c r="I22" s="44"/>
      <c r="J22" s="44"/>
      <c r="K22" s="44"/>
      <c r="L22" s="44"/>
      <c r="M22" s="44"/>
      <c r="N22" s="44"/>
      <c r="O22" s="44"/>
      <c r="P22" s="44"/>
    </row>
    <row r="23" spans="1:16" ht="30" customHeight="1">
      <c r="A23" s="301" t="s">
        <v>222</v>
      </c>
      <c r="B23" s="301"/>
      <c r="C23" s="301"/>
      <c r="D23" s="301"/>
      <c r="E23" s="301"/>
      <c r="F23" s="301"/>
      <c r="G23" s="301"/>
      <c r="H23" s="301"/>
      <c r="I23" s="301"/>
      <c r="J23" s="301"/>
      <c r="K23" s="301"/>
      <c r="L23" s="301"/>
      <c r="M23" s="301"/>
      <c r="N23" s="301"/>
      <c r="O23" s="44"/>
      <c r="P23" s="44"/>
    </row>
    <row r="24" spans="1:16" ht="15" customHeight="1">
      <c r="A24" s="44"/>
      <c r="B24" s="44"/>
      <c r="C24" s="44"/>
      <c r="D24" s="44"/>
      <c r="E24" s="44"/>
      <c r="F24" s="44"/>
      <c r="G24" s="44"/>
      <c r="H24" s="44"/>
      <c r="I24" s="44"/>
      <c r="J24" s="44"/>
      <c r="K24" s="44"/>
      <c r="L24" s="44"/>
      <c r="M24" s="44"/>
      <c r="N24" s="44"/>
      <c r="O24" s="44"/>
      <c r="P24" s="44"/>
    </row>
    <row r="25" spans="1:16" ht="15" customHeight="1">
      <c r="A25" s="41" t="s">
        <v>184</v>
      </c>
      <c r="B25" s="42" t="s">
        <v>93</v>
      </c>
      <c r="C25" s="42"/>
      <c r="D25" s="43" t="s">
        <v>206</v>
      </c>
      <c r="E25" s="42"/>
      <c r="F25" s="42"/>
      <c r="G25" s="42"/>
      <c r="H25" s="42"/>
      <c r="I25" s="42"/>
      <c r="J25" s="42"/>
      <c r="K25" s="42"/>
      <c r="L25" s="42"/>
      <c r="M25" s="42"/>
      <c r="N25" s="42"/>
      <c r="O25" s="42"/>
      <c r="P25" s="42"/>
    </row>
    <row r="26" spans="1:16" ht="15" customHeight="1">
      <c r="A26" s="44"/>
      <c r="B26" s="44"/>
      <c r="C26" s="44"/>
      <c r="D26" s="44"/>
      <c r="E26" s="44"/>
      <c r="F26" s="44"/>
      <c r="G26" s="44"/>
      <c r="H26" s="44"/>
      <c r="I26" s="44"/>
      <c r="J26" s="44"/>
      <c r="K26" s="44"/>
      <c r="L26" s="44"/>
      <c r="M26" s="44"/>
      <c r="N26" s="44"/>
      <c r="O26" s="44"/>
      <c r="P26" s="44"/>
    </row>
    <row r="27" spans="1:16" ht="30" customHeight="1">
      <c r="A27" s="301" t="s">
        <v>398</v>
      </c>
      <c r="B27" s="301"/>
      <c r="C27" s="301"/>
      <c r="D27" s="301"/>
      <c r="E27" s="301"/>
      <c r="F27" s="301"/>
      <c r="G27" s="301"/>
      <c r="H27" s="301"/>
      <c r="I27" s="301"/>
      <c r="J27" s="301"/>
      <c r="K27" s="301"/>
      <c r="L27" s="301"/>
      <c r="M27" s="301"/>
      <c r="N27" s="301"/>
      <c r="O27" s="44"/>
      <c r="P27" s="44"/>
    </row>
    <row r="28" spans="1:16" ht="15" customHeight="1">
      <c r="A28" s="44"/>
      <c r="B28" s="44"/>
      <c r="C28" s="44"/>
      <c r="D28" s="44"/>
      <c r="E28" s="44"/>
      <c r="F28" s="44"/>
      <c r="G28" s="44"/>
      <c r="H28" s="44"/>
      <c r="I28" s="44"/>
      <c r="J28" s="44"/>
      <c r="K28" s="44"/>
      <c r="L28" s="44"/>
      <c r="M28" s="44"/>
      <c r="N28" s="44"/>
      <c r="O28" s="44"/>
      <c r="P28" s="44"/>
    </row>
    <row r="29" spans="1:16" ht="15" customHeight="1">
      <c r="A29" s="41" t="s">
        <v>115</v>
      </c>
      <c r="B29" s="42" t="s">
        <v>92</v>
      </c>
      <c r="C29" s="42"/>
      <c r="D29" s="43" t="s">
        <v>207</v>
      </c>
      <c r="E29" s="42"/>
      <c r="F29" s="42"/>
      <c r="G29" s="42"/>
      <c r="H29" s="42"/>
      <c r="I29" s="42"/>
      <c r="J29" s="42"/>
      <c r="K29" s="42"/>
      <c r="L29" s="42"/>
      <c r="M29" s="42"/>
      <c r="N29" s="42"/>
      <c r="O29" s="42"/>
      <c r="P29" s="42"/>
    </row>
    <row r="30" spans="1:16" ht="15" customHeight="1">
      <c r="A30" s="44"/>
      <c r="B30" s="44"/>
      <c r="C30" s="44"/>
      <c r="D30" s="44"/>
      <c r="E30" s="44"/>
      <c r="F30" s="44"/>
      <c r="G30" s="44"/>
      <c r="H30" s="44"/>
      <c r="I30" s="44"/>
      <c r="J30" s="44"/>
      <c r="K30" s="44"/>
      <c r="L30" s="44"/>
      <c r="M30" s="44"/>
      <c r="N30" s="44"/>
      <c r="O30" s="44"/>
      <c r="P30" s="44"/>
    </row>
    <row r="31" spans="1:16" ht="15" customHeight="1">
      <c r="A31" s="301" t="s">
        <v>399</v>
      </c>
      <c r="B31" s="301"/>
      <c r="C31" s="301"/>
      <c r="D31" s="301"/>
      <c r="E31" s="301"/>
      <c r="F31" s="301"/>
      <c r="G31" s="301"/>
      <c r="H31" s="301"/>
      <c r="I31" s="301"/>
      <c r="J31" s="301"/>
      <c r="K31" s="301"/>
      <c r="L31" s="301"/>
      <c r="M31" s="301"/>
      <c r="N31" s="301"/>
      <c r="O31" s="44"/>
      <c r="P31" s="44"/>
    </row>
    <row r="32" spans="1:16" ht="15" customHeight="1">
      <c r="A32" s="301"/>
      <c r="B32" s="301"/>
      <c r="C32" s="301"/>
      <c r="D32" s="301"/>
      <c r="E32" s="301"/>
      <c r="F32" s="301"/>
      <c r="G32" s="301"/>
      <c r="H32" s="301"/>
      <c r="I32" s="301"/>
      <c r="J32" s="301"/>
      <c r="K32" s="301"/>
      <c r="L32" s="301"/>
      <c r="M32" s="301"/>
      <c r="N32" s="301"/>
      <c r="O32" s="44"/>
      <c r="P32" s="44"/>
    </row>
    <row r="33" spans="1:16" ht="15" customHeight="1">
      <c r="A33" s="44"/>
      <c r="B33" s="44"/>
      <c r="C33" s="44"/>
      <c r="D33" s="44"/>
      <c r="E33" s="44"/>
      <c r="F33" s="44"/>
      <c r="G33" s="44"/>
      <c r="H33" s="44"/>
      <c r="I33" s="44"/>
      <c r="J33" s="44"/>
      <c r="K33" s="44"/>
      <c r="L33" s="44"/>
      <c r="M33" s="44"/>
      <c r="N33" s="44"/>
      <c r="O33" s="44"/>
      <c r="P33" s="44"/>
    </row>
    <row r="34" spans="1:16" ht="15" customHeight="1">
      <c r="A34" s="41" t="s">
        <v>185</v>
      </c>
      <c r="B34" s="42" t="s">
        <v>94</v>
      </c>
      <c r="C34" s="42"/>
      <c r="D34" s="43" t="s">
        <v>208</v>
      </c>
      <c r="E34" s="42"/>
      <c r="F34" s="42"/>
      <c r="G34" s="42"/>
      <c r="H34" s="42"/>
      <c r="I34" s="42"/>
      <c r="J34" s="42"/>
      <c r="K34" s="42"/>
      <c r="L34" s="42"/>
      <c r="M34" s="42"/>
      <c r="N34" s="42"/>
      <c r="O34" s="42"/>
      <c r="P34" s="42"/>
    </row>
    <row r="35" spans="1:16" ht="15" customHeight="1">
      <c r="A35" s="9"/>
      <c r="B35" s="9"/>
      <c r="C35" s="9"/>
      <c r="D35" s="9"/>
      <c r="E35" s="9"/>
      <c r="F35" s="9"/>
      <c r="G35" s="9"/>
      <c r="H35" s="9"/>
      <c r="I35" s="9"/>
      <c r="J35" s="9"/>
      <c r="K35" s="9"/>
      <c r="L35" s="9"/>
      <c r="M35" s="9"/>
      <c r="N35" s="9"/>
      <c r="O35" s="9"/>
      <c r="P35" s="9"/>
    </row>
    <row r="36" spans="1:16" ht="15" customHeight="1">
      <c r="A36" s="301" t="s">
        <v>400</v>
      </c>
      <c r="B36" s="301"/>
      <c r="C36" s="301"/>
      <c r="D36" s="301"/>
      <c r="E36" s="301"/>
      <c r="F36" s="301"/>
      <c r="G36" s="301"/>
      <c r="H36" s="301"/>
      <c r="I36" s="301"/>
      <c r="J36" s="301"/>
      <c r="K36" s="301"/>
      <c r="L36" s="301"/>
      <c r="M36" s="301"/>
      <c r="N36" s="301"/>
      <c r="O36" s="9"/>
      <c r="P36" s="9"/>
    </row>
    <row r="37" spans="1:16" ht="15" customHeight="1">
      <c r="A37" s="301"/>
      <c r="B37" s="301"/>
      <c r="C37" s="301"/>
      <c r="D37" s="301"/>
      <c r="E37" s="301"/>
      <c r="F37" s="301"/>
      <c r="G37" s="301"/>
      <c r="H37" s="301"/>
      <c r="I37" s="301"/>
      <c r="J37" s="301"/>
      <c r="K37" s="301"/>
      <c r="L37" s="301"/>
      <c r="M37" s="301"/>
      <c r="N37" s="301"/>
      <c r="O37" s="9"/>
      <c r="P37" s="9"/>
    </row>
    <row r="38" spans="1:16" ht="15" customHeight="1">
      <c r="A38" s="9"/>
      <c r="B38" s="9"/>
      <c r="C38" s="9"/>
      <c r="D38" s="9"/>
      <c r="E38" s="9"/>
      <c r="F38" s="9"/>
      <c r="G38" s="9"/>
      <c r="H38" s="9"/>
      <c r="I38" s="9"/>
      <c r="J38" s="9"/>
      <c r="K38" s="9"/>
      <c r="L38" s="9"/>
      <c r="M38" s="9"/>
      <c r="N38" s="9"/>
      <c r="O38" s="9"/>
      <c r="P38" s="9"/>
    </row>
    <row r="39" spans="1:16" ht="15" customHeight="1">
      <c r="A39" s="41" t="s">
        <v>85</v>
      </c>
      <c r="B39" s="42" t="s">
        <v>95</v>
      </c>
      <c r="C39" s="42"/>
      <c r="D39" s="43" t="s">
        <v>209</v>
      </c>
      <c r="E39" s="42"/>
      <c r="F39" s="42"/>
      <c r="G39" s="42"/>
      <c r="H39" s="42"/>
      <c r="I39" s="42"/>
      <c r="J39" s="42"/>
      <c r="K39" s="42"/>
      <c r="L39" s="42"/>
      <c r="M39" s="42"/>
      <c r="N39" s="42"/>
      <c r="O39" s="42"/>
      <c r="P39" s="42"/>
    </row>
    <row r="40" spans="1:16" ht="15" customHeight="1">
      <c r="A40" s="9"/>
      <c r="B40" s="9"/>
      <c r="C40" s="9"/>
      <c r="D40" s="9"/>
      <c r="E40" s="9"/>
      <c r="F40" s="9"/>
      <c r="G40" s="9"/>
      <c r="H40" s="9"/>
      <c r="I40" s="9"/>
      <c r="J40" s="9"/>
      <c r="K40" s="9"/>
      <c r="L40" s="9"/>
      <c r="M40" s="9"/>
      <c r="N40" s="9"/>
      <c r="O40" s="9"/>
      <c r="P40" s="9"/>
    </row>
    <row r="41" spans="1:16" ht="15" customHeight="1">
      <c r="A41" s="301" t="s">
        <v>243</v>
      </c>
      <c r="B41" s="301"/>
      <c r="C41" s="301"/>
      <c r="D41" s="301"/>
      <c r="E41" s="301"/>
      <c r="F41" s="301"/>
      <c r="G41" s="301"/>
      <c r="H41" s="301"/>
      <c r="I41" s="301"/>
      <c r="J41" s="301"/>
      <c r="K41" s="301"/>
      <c r="L41" s="301"/>
      <c r="M41" s="301"/>
      <c r="N41" s="301"/>
      <c r="O41" s="9"/>
      <c r="P41" s="9"/>
    </row>
    <row r="42" spans="1:16" ht="15" customHeight="1">
      <c r="A42" s="301"/>
      <c r="B42" s="301"/>
      <c r="C42" s="301"/>
      <c r="D42" s="301"/>
      <c r="E42" s="301"/>
      <c r="F42" s="301"/>
      <c r="G42" s="301"/>
      <c r="H42" s="301"/>
      <c r="I42" s="301"/>
      <c r="J42" s="301"/>
      <c r="K42" s="301"/>
      <c r="L42" s="301"/>
      <c r="M42" s="301"/>
      <c r="N42" s="301"/>
      <c r="O42" s="9"/>
      <c r="P42" s="9"/>
    </row>
    <row r="43" spans="1:16" ht="15" customHeight="1">
      <c r="A43" s="3"/>
      <c r="B43" s="4"/>
      <c r="C43" s="4"/>
      <c r="D43" s="5"/>
      <c r="E43" s="5"/>
      <c r="F43" s="5"/>
      <c r="G43" s="6"/>
      <c r="H43" s="6"/>
      <c r="I43" s="6"/>
      <c r="J43" s="6"/>
      <c r="K43" s="7"/>
      <c r="L43" s="7"/>
      <c r="M43" s="7"/>
      <c r="N43" s="7"/>
      <c r="O43" s="7"/>
      <c r="P43" s="7"/>
    </row>
  </sheetData>
  <mergeCells count="10">
    <mergeCell ref="A41:N42"/>
    <mergeCell ref="A3:G4"/>
    <mergeCell ref="A27:N27"/>
    <mergeCell ref="A23:N23"/>
    <mergeCell ref="A31:N32"/>
    <mergeCell ref="A36:N37"/>
    <mergeCell ref="B13:P13"/>
    <mergeCell ref="A10:K10"/>
    <mergeCell ref="M10:N10"/>
    <mergeCell ref="B15:P16"/>
  </mergeCells>
  <hyperlinks>
    <hyperlink ref="D21" location="'1 Results'!A1" display="Goto sheet"/>
    <hyperlink ref="D25" location="'2 Parameters &amp; Assumptions'!A1" display="Go to Sheet 2"/>
    <hyperlink ref="D29" location="'3 Direct mitigation'!A1" display="Goto Sheet 3"/>
    <hyperlink ref="D34" location="'4 Indirect mitigation'!A1" display="Goto Sheet 4"/>
    <hyperlink ref="D39" location="'5 Guidance'!A1" display="Goto Sheet 5"/>
    <hyperlink ref="M10" r:id="rId1" display="https://www.nama-facility.org/publications/monitoring-and-evaluation-framework/"/>
  </hyperlinks>
  <printOptions/>
  <pageMargins left="0.7" right="0.7" top="0.787401575" bottom="0.7874015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87"/>
  <sheetViews>
    <sheetView zoomScale="80" zoomScaleNormal="80" workbookViewId="0" topLeftCell="A31"/>
  </sheetViews>
  <sheetFormatPr defaultColWidth="11.421875" defaultRowHeight="15" customHeight="1"/>
  <cols>
    <col min="1" max="1" width="24.57421875" style="8" customWidth="1"/>
    <col min="2" max="2" width="12.57421875" style="8" customWidth="1"/>
    <col min="3" max="3" width="14.00390625" style="8" customWidth="1"/>
    <col min="4" max="4" width="13.8515625" style="8" customWidth="1"/>
    <col min="5" max="5" width="14.421875" style="8" customWidth="1"/>
    <col min="6" max="16" width="12.57421875" style="8" customWidth="1"/>
    <col min="17" max="16384" width="11.421875" style="8" customWidth="1"/>
  </cols>
  <sheetData>
    <row r="1" spans="1:16" ht="15" customHeight="1">
      <c r="A1" s="3"/>
      <c r="B1" s="4"/>
      <c r="C1" s="4"/>
      <c r="D1" s="5"/>
      <c r="E1" s="5"/>
      <c r="F1" s="5"/>
      <c r="G1" s="6"/>
      <c r="H1" s="6"/>
      <c r="I1" s="6"/>
      <c r="J1" s="6"/>
      <c r="K1" s="7"/>
      <c r="L1" s="7"/>
      <c r="M1" s="7"/>
      <c r="N1" s="7"/>
      <c r="O1" s="7"/>
      <c r="P1" s="7"/>
    </row>
    <row r="2" spans="1:16" ht="15" customHeight="1">
      <c r="A2" s="9"/>
      <c r="B2" s="9"/>
      <c r="C2" s="9"/>
      <c r="D2" s="9"/>
      <c r="E2" s="9"/>
      <c r="F2" s="9"/>
      <c r="G2" s="9"/>
      <c r="H2" s="9"/>
      <c r="I2" s="9"/>
      <c r="J2" s="9"/>
      <c r="K2" s="9"/>
      <c r="L2" s="9"/>
      <c r="M2" s="9"/>
      <c r="N2" s="9"/>
      <c r="O2" s="9"/>
      <c r="P2" s="9"/>
    </row>
    <row r="3" spans="1:16" ht="15" customHeight="1">
      <c r="A3" s="302" t="str">
        <f>Admin!$A$14</f>
        <v>NAMA Facility 7th Call - Outline Annex 6 GHG mitigation potential</v>
      </c>
      <c r="B3" s="302"/>
      <c r="C3" s="302"/>
      <c r="D3" s="302"/>
      <c r="E3" s="302"/>
      <c r="F3" s="302"/>
      <c r="G3" s="302"/>
      <c r="H3" s="9"/>
      <c r="I3" s="9"/>
      <c r="J3" s="9"/>
      <c r="K3" s="9"/>
      <c r="L3" s="9"/>
      <c r="M3" s="9"/>
      <c r="N3" s="9"/>
      <c r="O3" s="9"/>
      <c r="P3" s="9"/>
    </row>
    <row r="4" spans="1:16" ht="15" customHeight="1">
      <c r="A4" s="302"/>
      <c r="B4" s="302"/>
      <c r="C4" s="302"/>
      <c r="D4" s="302"/>
      <c r="E4" s="302"/>
      <c r="F4" s="302"/>
      <c r="G4" s="302"/>
      <c r="H4" s="9"/>
      <c r="I4" s="9"/>
      <c r="J4" s="9"/>
      <c r="K4" s="9"/>
      <c r="L4" s="9"/>
      <c r="M4" s="9"/>
      <c r="N4" s="9"/>
      <c r="O4" s="9"/>
      <c r="P4" s="9"/>
    </row>
    <row r="5" spans="1:16" ht="15" customHeight="1">
      <c r="A5" s="35" t="s">
        <v>110</v>
      </c>
      <c r="B5" s="45" t="s">
        <v>122</v>
      </c>
      <c r="C5" s="9"/>
      <c r="D5" s="9"/>
      <c r="E5" s="9"/>
      <c r="F5" s="9"/>
      <c r="G5" s="9"/>
      <c r="H5" s="9"/>
      <c r="I5" s="9"/>
      <c r="J5" s="9"/>
      <c r="K5" s="9"/>
      <c r="L5" s="9"/>
      <c r="M5" s="9"/>
      <c r="N5" s="9"/>
      <c r="O5" s="9"/>
      <c r="P5" s="9"/>
    </row>
    <row r="6" spans="1:16" ht="15" customHeight="1">
      <c r="A6" s="35"/>
      <c r="B6" s="45"/>
      <c r="C6" s="9"/>
      <c r="D6" s="9"/>
      <c r="E6" s="9"/>
      <c r="F6" s="9"/>
      <c r="G6" s="9"/>
      <c r="H6" s="9"/>
      <c r="I6" s="9"/>
      <c r="J6" s="9"/>
      <c r="K6" s="9"/>
      <c r="L6" s="9"/>
      <c r="M6" s="9"/>
      <c r="N6" s="9"/>
      <c r="O6" s="9"/>
      <c r="P6" s="9"/>
    </row>
    <row r="7" spans="1:16" ht="15" customHeight="1">
      <c r="A7" s="9"/>
      <c r="B7" s="9"/>
      <c r="C7" s="9"/>
      <c r="D7" s="9"/>
      <c r="E7" s="9"/>
      <c r="F7" s="9"/>
      <c r="G7" s="9"/>
      <c r="H7" s="9"/>
      <c r="I7" s="9"/>
      <c r="J7" s="9"/>
      <c r="K7" s="9"/>
      <c r="L7" s="9"/>
      <c r="M7" s="9"/>
      <c r="N7" s="9"/>
      <c r="O7" s="9"/>
      <c r="P7" s="9"/>
    </row>
    <row r="8" spans="1:18" s="14" customFormat="1" ht="15" customHeight="1">
      <c r="A8" s="46" t="s">
        <v>188</v>
      </c>
      <c r="B8" s="13"/>
      <c r="C8" s="13"/>
      <c r="D8" s="13"/>
      <c r="E8" s="13"/>
      <c r="F8" s="13"/>
      <c r="G8" s="13"/>
      <c r="H8" s="13"/>
      <c r="I8" s="13"/>
      <c r="J8" s="13"/>
      <c r="K8" s="13"/>
      <c r="L8" s="13"/>
      <c r="M8" s="13"/>
      <c r="N8" s="13"/>
      <c r="O8" s="13"/>
      <c r="P8" s="13"/>
      <c r="Q8" s="8"/>
      <c r="R8" s="8"/>
    </row>
    <row r="9" spans="1:18" s="14" customFormat="1" ht="15" customHeight="1">
      <c r="A9" s="9"/>
      <c r="B9" s="9"/>
      <c r="C9" s="9"/>
      <c r="D9" s="9"/>
      <c r="E9" s="9"/>
      <c r="F9" s="9"/>
      <c r="G9" s="9"/>
      <c r="H9" s="9"/>
      <c r="I9" s="9"/>
      <c r="J9" s="9"/>
      <c r="K9" s="9"/>
      <c r="L9" s="9"/>
      <c r="M9" s="9"/>
      <c r="N9" s="9"/>
      <c r="O9" s="9"/>
      <c r="P9" s="9"/>
      <c r="Q9" s="8"/>
      <c r="R9" s="8"/>
    </row>
    <row r="10" spans="1:18" ht="15" customHeight="1">
      <c r="A10" s="9"/>
      <c r="B10" s="9"/>
      <c r="C10" s="9"/>
      <c r="D10" s="9"/>
      <c r="E10" s="9"/>
      <c r="F10" s="9"/>
      <c r="G10" s="9"/>
      <c r="H10" s="9"/>
      <c r="I10" s="9"/>
      <c r="J10" s="9"/>
      <c r="K10" s="9"/>
      <c r="L10" s="47" t="s">
        <v>81</v>
      </c>
      <c r="M10" s="47" t="s">
        <v>80</v>
      </c>
      <c r="N10" s="48"/>
      <c r="O10" s="9"/>
      <c r="P10" s="9"/>
      <c r="R10" s="36"/>
    </row>
    <row r="11" spans="1:18" ht="15" customHeight="1">
      <c r="A11" s="49" t="s">
        <v>1</v>
      </c>
      <c r="B11" s="334" t="s">
        <v>253</v>
      </c>
      <c r="C11" s="335"/>
      <c r="D11" s="335"/>
      <c r="E11" s="335"/>
      <c r="F11" s="335"/>
      <c r="G11" s="335"/>
      <c r="H11" s="336"/>
      <c r="I11" s="9"/>
      <c r="J11" s="50"/>
      <c r="K11" s="51" t="s">
        <v>121</v>
      </c>
      <c r="L11" s="39">
        <v>4</v>
      </c>
      <c r="M11" s="39">
        <v>6</v>
      </c>
      <c r="N11" s="52" t="s">
        <v>225</v>
      </c>
      <c r="O11" s="9"/>
      <c r="P11" s="9"/>
      <c r="Q11" s="38"/>
      <c r="R11" s="36"/>
    </row>
    <row r="12" spans="1:17" ht="15" customHeight="1">
      <c r="A12" s="49" t="s">
        <v>2</v>
      </c>
      <c r="B12" s="334" t="s">
        <v>302</v>
      </c>
      <c r="C12" s="335"/>
      <c r="D12" s="335"/>
      <c r="E12" s="335"/>
      <c r="F12" s="335"/>
      <c r="G12" s="335"/>
      <c r="H12" s="336"/>
      <c r="I12" s="9"/>
      <c r="J12" s="50"/>
      <c r="K12" s="51"/>
      <c r="L12" s="345">
        <f>$L$11*12+$M$11</f>
        <v>54</v>
      </c>
      <c r="M12" s="346"/>
      <c r="N12" s="53" t="s">
        <v>80</v>
      </c>
      <c r="O12" s="9"/>
      <c r="P12" s="9"/>
      <c r="Q12" s="38"/>
    </row>
    <row r="13" spans="1:17" ht="15" customHeight="1">
      <c r="A13" s="49" t="str">
        <f>Admin!A17</f>
        <v>Applicant:</v>
      </c>
      <c r="B13" s="334" t="s">
        <v>254</v>
      </c>
      <c r="C13" s="335"/>
      <c r="D13" s="335"/>
      <c r="E13" s="335"/>
      <c r="F13" s="335"/>
      <c r="G13" s="335"/>
      <c r="H13" s="336"/>
      <c r="I13" s="9"/>
      <c r="J13" s="51"/>
      <c r="K13" s="51" t="s">
        <v>23</v>
      </c>
      <c r="L13" s="347">
        <v>12</v>
      </c>
      <c r="M13" s="348"/>
      <c r="N13" s="53" t="s">
        <v>24</v>
      </c>
      <c r="O13" s="9"/>
      <c r="P13" s="9"/>
      <c r="Q13" s="38"/>
    </row>
    <row r="14" spans="1:16" ht="15" customHeight="1">
      <c r="A14" s="49" t="s">
        <v>3</v>
      </c>
      <c r="B14" s="331">
        <v>43922</v>
      </c>
      <c r="C14" s="332"/>
      <c r="D14" s="332"/>
      <c r="E14" s="332"/>
      <c r="F14" s="332"/>
      <c r="G14" s="332"/>
      <c r="H14" s="333"/>
      <c r="I14" s="9"/>
      <c r="J14" s="51"/>
      <c r="K14" s="51" t="s">
        <v>99</v>
      </c>
      <c r="L14" s="329" t="s">
        <v>26</v>
      </c>
      <c r="M14" s="330"/>
      <c r="N14" s="53"/>
      <c r="O14" s="9"/>
      <c r="P14" s="9"/>
    </row>
    <row r="15" spans="1:16" ht="15" customHeight="1">
      <c r="A15" s="49" t="s">
        <v>4</v>
      </c>
      <c r="B15" s="334" t="s">
        <v>252</v>
      </c>
      <c r="C15" s="335"/>
      <c r="D15" s="335"/>
      <c r="E15" s="335"/>
      <c r="F15" s="335"/>
      <c r="G15" s="335"/>
      <c r="H15" s="336"/>
      <c r="I15" s="9"/>
      <c r="J15" s="51"/>
      <c r="K15" s="51" t="s">
        <v>62</v>
      </c>
      <c r="L15" s="329" t="s">
        <v>67</v>
      </c>
      <c r="M15" s="330"/>
      <c r="N15" s="53"/>
      <c r="O15" s="9"/>
      <c r="P15" s="9"/>
    </row>
    <row r="16" spans="1:16" ht="15" customHeight="1">
      <c r="A16" s="9"/>
      <c r="B16" s="9"/>
      <c r="C16" s="9"/>
      <c r="D16" s="9"/>
      <c r="E16" s="9"/>
      <c r="F16" s="9"/>
      <c r="G16" s="9"/>
      <c r="H16" s="9"/>
      <c r="I16" s="9"/>
      <c r="J16" s="51"/>
      <c r="K16" s="51"/>
      <c r="L16" s="51"/>
      <c r="M16" s="51"/>
      <c r="N16" s="53"/>
      <c r="O16" s="9"/>
      <c r="P16" s="9"/>
    </row>
    <row r="17" spans="1:16" ht="15" customHeight="1">
      <c r="A17" s="9"/>
      <c r="B17" s="9"/>
      <c r="C17" s="9"/>
      <c r="D17" s="9"/>
      <c r="E17" s="9"/>
      <c r="F17" s="9"/>
      <c r="G17" s="9"/>
      <c r="H17" s="9"/>
      <c r="I17" s="9"/>
      <c r="J17" s="9"/>
      <c r="K17" s="9"/>
      <c r="L17" s="9"/>
      <c r="M17" s="9"/>
      <c r="N17" s="9"/>
      <c r="O17" s="9"/>
      <c r="P17" s="9"/>
    </row>
    <row r="18" spans="1:18" s="14" customFormat="1" ht="15" customHeight="1">
      <c r="A18" s="46" t="s">
        <v>189</v>
      </c>
      <c r="B18" s="13"/>
      <c r="C18" s="13"/>
      <c r="D18" s="13"/>
      <c r="E18" s="13"/>
      <c r="F18" s="13"/>
      <c r="G18" s="13"/>
      <c r="H18" s="13"/>
      <c r="I18" s="13"/>
      <c r="J18" s="13"/>
      <c r="K18" s="13"/>
      <c r="L18" s="13"/>
      <c r="M18" s="13"/>
      <c r="N18" s="13"/>
      <c r="O18" s="13"/>
      <c r="P18" s="13"/>
      <c r="Q18" s="8"/>
      <c r="R18" s="8"/>
    </row>
    <row r="19" spans="1:16" ht="15" customHeight="1">
      <c r="A19" s="9"/>
      <c r="B19" s="9"/>
      <c r="C19" s="9"/>
      <c r="D19" s="9"/>
      <c r="E19" s="9"/>
      <c r="F19" s="9"/>
      <c r="G19" s="9"/>
      <c r="H19" s="9"/>
      <c r="I19" s="9"/>
      <c r="J19" s="9"/>
      <c r="K19" s="9"/>
      <c r="L19" s="9"/>
      <c r="M19" s="9"/>
      <c r="N19" s="9"/>
      <c r="O19" s="9"/>
      <c r="P19" s="9"/>
    </row>
    <row r="20" spans="1:16" ht="15" customHeight="1">
      <c r="A20" s="54" t="s">
        <v>100</v>
      </c>
      <c r="B20" s="42"/>
      <c r="C20" s="42"/>
      <c r="D20" s="42"/>
      <c r="E20" s="42"/>
      <c r="F20" s="42"/>
      <c r="G20" s="42"/>
      <c r="H20" s="42"/>
      <c r="I20" s="42"/>
      <c r="J20" s="42"/>
      <c r="K20" s="42"/>
      <c r="L20" s="42"/>
      <c r="M20" s="42"/>
      <c r="N20" s="42"/>
      <c r="O20" s="42"/>
      <c r="P20" s="42"/>
    </row>
    <row r="21" spans="1:16" ht="15" customHeight="1">
      <c r="A21" s="55"/>
      <c r="B21" s="9"/>
      <c r="C21" s="9"/>
      <c r="D21" s="9"/>
      <c r="E21" s="9"/>
      <c r="F21" s="9"/>
      <c r="G21" s="9"/>
      <c r="H21" s="9"/>
      <c r="I21" s="9"/>
      <c r="J21" s="9"/>
      <c r="K21" s="9"/>
      <c r="L21" s="9"/>
      <c r="M21" s="9"/>
      <c r="N21" s="9"/>
      <c r="O21" s="9"/>
      <c r="P21" s="9"/>
    </row>
    <row r="22" spans="1:16" ht="37.5" customHeight="1">
      <c r="A22" s="29"/>
      <c r="B22" s="56"/>
      <c r="C22" s="56" t="s">
        <v>5</v>
      </c>
      <c r="D22" s="169" t="str">
        <f>Admin!$I$5</f>
        <v>NSP implementation</v>
      </c>
      <c r="E22" s="142" t="str">
        <f>Admin!$I$7</f>
        <v>10 years after NSP end</v>
      </c>
      <c r="F22" s="143" t="str">
        <f>Admin!$I$9</f>
        <v>Technology lifetime</v>
      </c>
      <c r="G22" s="9"/>
      <c r="H22" s="9"/>
      <c r="I22" s="9"/>
      <c r="J22" s="9"/>
      <c r="K22" s="9"/>
      <c r="L22" s="9"/>
      <c r="M22" s="9"/>
      <c r="N22" s="9"/>
      <c r="O22" s="9"/>
      <c r="P22" s="9"/>
    </row>
    <row r="23" spans="1:16" ht="15" customHeight="1">
      <c r="A23" s="319" t="s">
        <v>66</v>
      </c>
      <c r="B23" s="319"/>
      <c r="C23" s="47" t="s">
        <v>125</v>
      </c>
      <c r="D23" s="187">
        <f>$D$24/$L$12*12</f>
        <v>35216.501493321746</v>
      </c>
      <c r="E23" s="187">
        <f>$E$24/10</f>
        <v>109131.12958795764</v>
      </c>
      <c r="F23" s="187">
        <f>'3 Direct mitigation'!$W$115</f>
        <v>109693.53559534806</v>
      </c>
      <c r="G23" s="9"/>
      <c r="H23" s="9"/>
      <c r="I23" s="9"/>
      <c r="J23" s="9"/>
      <c r="K23" s="9"/>
      <c r="L23" s="9"/>
      <c r="M23" s="9"/>
      <c r="N23" s="9"/>
      <c r="O23" s="9"/>
      <c r="P23" s="9"/>
    </row>
    <row r="24" spans="1:16" ht="15" customHeight="1">
      <c r="A24" s="319" t="s">
        <v>65</v>
      </c>
      <c r="B24" s="319"/>
      <c r="C24" s="47" t="s">
        <v>126</v>
      </c>
      <c r="D24" s="187">
        <f>HLOOKUP($L$11,'3 Direct mitigation'!F114:U116,3,FALSE)+HLOOKUP($L$11+1,'3 Direct mitigation'!F114:U116,2,FALSE)*$M$11/12</f>
        <v>158474.25671994785</v>
      </c>
      <c r="E24" s="187">
        <f>HLOOKUP(ROUNDUP($L$12/12,0)+10,'3 Direct mitigation'!F114:U116,3,FALSE)-IF($M$11=0,0,HLOOKUP($L$11+11,'3 Direct mitigation'!F114:U116,2,FALSE)*(12-$M$11)/12)-D24</f>
        <v>1091311.2958795764</v>
      </c>
      <c r="F24" s="187">
        <f>'3 Direct mitigation'!$X$115</f>
        <v>2193870.711906961</v>
      </c>
      <c r="G24" s="9"/>
      <c r="H24" s="9"/>
      <c r="I24" s="9"/>
      <c r="J24" s="9"/>
      <c r="K24" s="9"/>
      <c r="L24" s="9"/>
      <c r="M24" s="9"/>
      <c r="N24" s="9"/>
      <c r="O24" s="9"/>
      <c r="P24" s="9"/>
    </row>
    <row r="25" spans="1:16" ht="15" customHeight="1">
      <c r="A25" s="29"/>
      <c r="B25" s="56"/>
      <c r="C25" s="56"/>
      <c r="D25" s="59"/>
      <c r="E25" s="59"/>
      <c r="F25" s="59"/>
      <c r="G25" s="9"/>
      <c r="H25" s="9"/>
      <c r="I25" s="9"/>
      <c r="J25" s="9"/>
      <c r="K25" s="9"/>
      <c r="L25" s="9"/>
      <c r="M25" s="9"/>
      <c r="N25" s="9"/>
      <c r="O25" s="9"/>
      <c r="P25" s="9"/>
    </row>
    <row r="26" spans="1:16" ht="15" customHeight="1">
      <c r="A26" s="9"/>
      <c r="B26" s="9" t="s">
        <v>190</v>
      </c>
      <c r="C26" s="9"/>
      <c r="D26" s="9"/>
      <c r="E26" s="9"/>
      <c r="F26" s="9"/>
      <c r="G26" s="9"/>
      <c r="H26" s="9"/>
      <c r="I26" s="9"/>
      <c r="J26" s="9"/>
      <c r="K26" s="9"/>
      <c r="L26" s="9"/>
      <c r="M26" s="9"/>
      <c r="N26" s="9"/>
      <c r="O26" s="9"/>
      <c r="P26" s="9"/>
    </row>
    <row r="27" spans="1:16" ht="15" customHeight="1">
      <c r="A27" s="9"/>
      <c r="B27" s="320" t="s">
        <v>301</v>
      </c>
      <c r="C27" s="321"/>
      <c r="D27" s="321"/>
      <c r="E27" s="321"/>
      <c r="F27" s="322"/>
      <c r="G27" s="9"/>
      <c r="H27" s="9"/>
      <c r="I27" s="9"/>
      <c r="J27" s="9"/>
      <c r="K27" s="9"/>
      <c r="L27" s="9"/>
      <c r="M27" s="9"/>
      <c r="N27" s="9"/>
      <c r="O27" s="9"/>
      <c r="P27" s="9"/>
    </row>
    <row r="28" spans="1:16" ht="15" customHeight="1">
      <c r="A28" s="9"/>
      <c r="B28" s="323"/>
      <c r="C28" s="324"/>
      <c r="D28" s="324"/>
      <c r="E28" s="324"/>
      <c r="F28" s="325"/>
      <c r="G28" s="9"/>
      <c r="H28" s="9"/>
      <c r="I28" s="9"/>
      <c r="J28" s="9"/>
      <c r="K28" s="9"/>
      <c r="L28" s="9"/>
      <c r="M28" s="9"/>
      <c r="N28" s="9"/>
      <c r="O28" s="9"/>
      <c r="P28" s="9"/>
    </row>
    <row r="29" spans="1:16" ht="15" customHeight="1">
      <c r="A29" s="9"/>
      <c r="B29" s="323"/>
      <c r="C29" s="324"/>
      <c r="D29" s="324"/>
      <c r="E29" s="324"/>
      <c r="F29" s="325"/>
      <c r="G29" s="9"/>
      <c r="H29" s="9"/>
      <c r="I29" s="9"/>
      <c r="J29" s="9"/>
      <c r="K29" s="9"/>
      <c r="L29" s="9"/>
      <c r="M29" s="9"/>
      <c r="N29" s="9"/>
      <c r="O29" s="9"/>
      <c r="P29" s="9"/>
    </row>
    <row r="30" spans="1:16" ht="15" customHeight="1">
      <c r="A30" s="9"/>
      <c r="B30" s="323"/>
      <c r="C30" s="324"/>
      <c r="D30" s="324"/>
      <c r="E30" s="324"/>
      <c r="F30" s="325"/>
      <c r="G30" s="9"/>
      <c r="H30" s="9"/>
      <c r="I30" s="9"/>
      <c r="J30" s="9"/>
      <c r="K30" s="9"/>
      <c r="L30" s="9"/>
      <c r="M30" s="9"/>
      <c r="N30" s="9"/>
      <c r="O30" s="9"/>
      <c r="P30" s="9"/>
    </row>
    <row r="31" spans="1:16" ht="15" customHeight="1">
      <c r="A31" s="9"/>
      <c r="B31" s="323"/>
      <c r="C31" s="324"/>
      <c r="D31" s="324"/>
      <c r="E31" s="324"/>
      <c r="F31" s="325"/>
      <c r="G31" s="9"/>
      <c r="H31" s="9"/>
      <c r="I31" s="9"/>
      <c r="J31" s="9"/>
      <c r="K31" s="9"/>
      <c r="L31" s="9"/>
      <c r="M31" s="9"/>
      <c r="N31" s="9"/>
      <c r="O31" s="9"/>
      <c r="P31" s="9"/>
    </row>
    <row r="32" spans="1:16" ht="15" customHeight="1">
      <c r="A32" s="9"/>
      <c r="B32" s="326"/>
      <c r="C32" s="327"/>
      <c r="D32" s="327"/>
      <c r="E32" s="327"/>
      <c r="F32" s="328"/>
      <c r="G32" s="9"/>
      <c r="H32" s="9"/>
      <c r="I32" s="9"/>
      <c r="J32" s="9"/>
      <c r="K32" s="9"/>
      <c r="L32" s="9"/>
      <c r="M32" s="9"/>
      <c r="N32" s="9"/>
      <c r="O32" s="9"/>
      <c r="P32" s="9"/>
    </row>
    <row r="33" spans="1:16" ht="15" customHeight="1">
      <c r="A33" s="9"/>
      <c r="B33" s="9"/>
      <c r="C33" s="9"/>
      <c r="D33" s="9"/>
      <c r="E33" s="9"/>
      <c r="F33" s="9"/>
      <c r="G33" s="9"/>
      <c r="H33" s="9"/>
      <c r="I33" s="9"/>
      <c r="J33" s="9"/>
      <c r="K33" s="9"/>
      <c r="L33" s="9"/>
      <c r="M33" s="9"/>
      <c r="N33" s="9"/>
      <c r="O33" s="9"/>
      <c r="P33" s="9"/>
    </row>
    <row r="34" spans="1:16" ht="15" customHeight="1">
      <c r="A34" s="54" t="s">
        <v>111</v>
      </c>
      <c r="B34" s="42"/>
      <c r="C34" s="42"/>
      <c r="D34" s="42"/>
      <c r="E34" s="42"/>
      <c r="F34" s="42"/>
      <c r="G34" s="42"/>
      <c r="H34" s="42"/>
      <c r="I34" s="42"/>
      <c r="J34" s="42"/>
      <c r="K34" s="42"/>
      <c r="L34" s="42"/>
      <c r="M34" s="42"/>
      <c r="N34" s="42"/>
      <c r="O34" s="42"/>
      <c r="P34" s="42"/>
    </row>
    <row r="35" spans="1:16" ht="15" customHeight="1">
      <c r="A35" s="55"/>
      <c r="B35" s="9"/>
      <c r="C35" s="9"/>
      <c r="D35" s="9"/>
      <c r="E35" s="9"/>
      <c r="F35" s="9"/>
      <c r="G35" s="9"/>
      <c r="H35" s="9"/>
      <c r="I35" s="9"/>
      <c r="J35" s="9"/>
      <c r="K35" s="9"/>
      <c r="L35" s="9"/>
      <c r="M35" s="9"/>
      <c r="N35" s="9"/>
      <c r="O35" s="9"/>
      <c r="P35" s="9"/>
    </row>
    <row r="36" spans="1:16" ht="30" customHeight="1">
      <c r="A36" s="29"/>
      <c r="B36" s="56"/>
      <c r="C36" s="56" t="s">
        <v>5</v>
      </c>
      <c r="D36" s="169" t="str">
        <f>Admin!$I$5</f>
        <v>NSP implementation</v>
      </c>
      <c r="E36" s="142" t="str">
        <f>Admin!$I$7</f>
        <v>10 years after NSP end</v>
      </c>
      <c r="F36" s="143" t="str">
        <f>Admin!$I$9</f>
        <v>Technology lifetime</v>
      </c>
      <c r="G36" s="9"/>
      <c r="H36" s="9"/>
      <c r="I36" s="9"/>
      <c r="J36" s="9"/>
      <c r="K36" s="9"/>
      <c r="L36" s="9"/>
      <c r="M36" s="9"/>
      <c r="N36" s="9"/>
      <c r="O36" s="9"/>
      <c r="P36" s="9"/>
    </row>
    <row r="37" spans="1:16" ht="15" customHeight="1">
      <c r="A37" s="319" t="s">
        <v>66</v>
      </c>
      <c r="B37" s="319"/>
      <c r="C37" s="47" t="s">
        <v>125</v>
      </c>
      <c r="D37" s="187"/>
      <c r="E37" s="187">
        <f>$E$38/10</f>
        <v>464134.50502948964</v>
      </c>
      <c r="F37" s="187">
        <f>'4 Indirect mitigation'!$W$115</f>
        <v>731290.2373023205</v>
      </c>
      <c r="G37" s="9"/>
      <c r="H37" s="9"/>
      <c r="I37" s="9"/>
      <c r="J37" s="9"/>
      <c r="K37" s="9"/>
      <c r="L37" s="9"/>
      <c r="M37" s="9"/>
      <c r="N37" s="9"/>
      <c r="O37" s="9"/>
      <c r="P37" s="9"/>
    </row>
    <row r="38" spans="1:16" ht="15" customHeight="1">
      <c r="A38" s="319" t="s">
        <v>65</v>
      </c>
      <c r="B38" s="319"/>
      <c r="C38" s="47" t="s">
        <v>126</v>
      </c>
      <c r="D38" s="187"/>
      <c r="E38" s="187">
        <f>SUM('4 Indirect mitigation'!J115:S115)+'4 Indirect mitigation'!T115*'1 Results'!$M$11/12</f>
        <v>4641345.050294897</v>
      </c>
      <c r="F38" s="187">
        <f>'4 Indirect mitigation'!$X$115</f>
        <v>14625804.746046409</v>
      </c>
      <c r="G38" s="9"/>
      <c r="H38" s="9"/>
      <c r="I38" s="9"/>
      <c r="J38" s="9"/>
      <c r="K38" s="9"/>
      <c r="L38" s="9"/>
      <c r="M38" s="9"/>
      <c r="N38" s="9"/>
      <c r="O38" s="9"/>
      <c r="P38" s="9"/>
    </row>
    <row r="39" spans="1:16" ht="15" customHeight="1">
      <c r="A39" s="29"/>
      <c r="B39" s="56"/>
      <c r="C39" s="56"/>
      <c r="D39" s="59"/>
      <c r="E39" s="59"/>
      <c r="F39" s="59"/>
      <c r="G39" s="9"/>
      <c r="H39" s="9"/>
      <c r="I39" s="9"/>
      <c r="J39" s="9"/>
      <c r="K39" s="9"/>
      <c r="L39" s="9"/>
      <c r="M39" s="9"/>
      <c r="N39" s="9"/>
      <c r="O39" s="9"/>
      <c r="P39" s="9"/>
    </row>
    <row r="40" spans="1:16" ht="15" customHeight="1">
      <c r="A40" s="9"/>
      <c r="B40" s="9" t="s">
        <v>190</v>
      </c>
      <c r="C40" s="9"/>
      <c r="D40" s="9"/>
      <c r="E40" s="9"/>
      <c r="F40" s="9"/>
      <c r="G40" s="9"/>
      <c r="H40" s="9"/>
      <c r="I40" s="9"/>
      <c r="J40" s="9"/>
      <c r="K40" s="9"/>
      <c r="L40" s="9"/>
      <c r="M40" s="9"/>
      <c r="N40" s="9"/>
      <c r="O40" s="9"/>
      <c r="P40" s="9"/>
    </row>
    <row r="41" spans="1:16" ht="15" customHeight="1">
      <c r="A41" s="9"/>
      <c r="B41" s="320" t="s">
        <v>335</v>
      </c>
      <c r="C41" s="321"/>
      <c r="D41" s="321"/>
      <c r="E41" s="321"/>
      <c r="F41" s="322"/>
      <c r="G41" s="9"/>
      <c r="H41" s="9"/>
      <c r="I41" s="9"/>
      <c r="J41" s="9"/>
      <c r="K41" s="9"/>
      <c r="L41" s="9"/>
      <c r="M41" s="9"/>
      <c r="N41" s="9"/>
      <c r="O41" s="9"/>
      <c r="P41" s="9"/>
    </row>
    <row r="42" spans="1:16" ht="15" customHeight="1">
      <c r="A42" s="9"/>
      <c r="B42" s="323"/>
      <c r="C42" s="324"/>
      <c r="D42" s="324"/>
      <c r="E42" s="324"/>
      <c r="F42" s="325"/>
      <c r="G42" s="9"/>
      <c r="H42" s="9"/>
      <c r="I42" s="9"/>
      <c r="J42" s="9"/>
      <c r="K42" s="9"/>
      <c r="L42" s="9"/>
      <c r="M42" s="9"/>
      <c r="N42" s="9"/>
      <c r="O42" s="9"/>
      <c r="P42" s="9"/>
    </row>
    <row r="43" spans="1:16" ht="15" customHeight="1">
      <c r="A43" s="9"/>
      <c r="B43" s="323"/>
      <c r="C43" s="324"/>
      <c r="D43" s="324"/>
      <c r="E43" s="324"/>
      <c r="F43" s="325"/>
      <c r="G43" s="9"/>
      <c r="H43" s="9"/>
      <c r="I43" s="9"/>
      <c r="J43" s="9"/>
      <c r="K43" s="9"/>
      <c r="L43" s="9"/>
      <c r="M43" s="9"/>
      <c r="N43" s="9"/>
      <c r="O43" s="9"/>
      <c r="P43" s="9"/>
    </row>
    <row r="44" spans="1:16" ht="15" customHeight="1">
      <c r="A44" s="9"/>
      <c r="B44" s="323"/>
      <c r="C44" s="324"/>
      <c r="D44" s="324"/>
      <c r="E44" s="324"/>
      <c r="F44" s="325"/>
      <c r="G44" s="9"/>
      <c r="H44" s="9"/>
      <c r="I44" s="9"/>
      <c r="J44" s="9"/>
      <c r="K44" s="9"/>
      <c r="L44" s="9"/>
      <c r="M44" s="9"/>
      <c r="N44" s="9"/>
      <c r="O44" s="9"/>
      <c r="P44" s="9"/>
    </row>
    <row r="45" spans="1:16" ht="15" customHeight="1">
      <c r="A45" s="9"/>
      <c r="B45" s="323"/>
      <c r="C45" s="324"/>
      <c r="D45" s="324"/>
      <c r="E45" s="324"/>
      <c r="F45" s="325"/>
      <c r="G45" s="9"/>
      <c r="H45" s="9"/>
      <c r="I45" s="9"/>
      <c r="J45" s="9"/>
      <c r="K45" s="9"/>
      <c r="L45" s="9"/>
      <c r="M45" s="9"/>
      <c r="N45" s="9"/>
      <c r="O45" s="9"/>
      <c r="P45" s="9"/>
    </row>
    <row r="46" spans="1:16" ht="15" customHeight="1">
      <c r="A46" s="9"/>
      <c r="B46" s="326"/>
      <c r="C46" s="327"/>
      <c r="D46" s="327"/>
      <c r="E46" s="327"/>
      <c r="F46" s="328"/>
      <c r="G46" s="9"/>
      <c r="H46" s="9"/>
      <c r="I46" s="9"/>
      <c r="J46" s="9"/>
      <c r="K46" s="9"/>
      <c r="L46" s="9"/>
      <c r="M46" s="9"/>
      <c r="N46" s="9"/>
      <c r="O46" s="9"/>
      <c r="P46" s="9"/>
    </row>
    <row r="47" spans="1:16" ht="15" customHeight="1">
      <c r="A47" s="9"/>
      <c r="B47" s="9"/>
      <c r="C47" s="9"/>
      <c r="D47" s="9"/>
      <c r="E47" s="9"/>
      <c r="F47" s="9"/>
      <c r="G47" s="9"/>
      <c r="H47" s="9"/>
      <c r="I47" s="9"/>
      <c r="J47" s="9"/>
      <c r="K47" s="9"/>
      <c r="L47" s="9"/>
      <c r="M47" s="9"/>
      <c r="N47" s="9"/>
      <c r="O47" s="9"/>
      <c r="P47" s="9"/>
    </row>
    <row r="48" spans="1:16" ht="15" customHeight="1">
      <c r="A48" s="41" t="s">
        <v>33</v>
      </c>
      <c r="B48" s="42"/>
      <c r="C48" s="42"/>
      <c r="D48" s="42"/>
      <c r="E48" s="42"/>
      <c r="F48" s="42"/>
      <c r="G48" s="42"/>
      <c r="H48" s="42"/>
      <c r="I48" s="42"/>
      <c r="J48" s="42"/>
      <c r="K48" s="42"/>
      <c r="L48" s="42"/>
      <c r="M48" s="42"/>
      <c r="N48" s="42"/>
      <c r="O48" s="42"/>
      <c r="P48" s="42"/>
    </row>
    <row r="49" spans="1:16" ht="15" customHeight="1">
      <c r="A49" s="9"/>
      <c r="B49" s="9"/>
      <c r="C49" s="9"/>
      <c r="D49" s="9"/>
      <c r="E49" s="9"/>
      <c r="F49" s="9"/>
      <c r="G49" s="9"/>
      <c r="H49" s="9"/>
      <c r="I49" s="9"/>
      <c r="J49" s="9"/>
      <c r="K49" s="9"/>
      <c r="L49" s="9"/>
      <c r="M49" s="9"/>
      <c r="N49" s="9"/>
      <c r="O49" s="9"/>
      <c r="P49" s="9"/>
    </row>
    <row r="50" spans="1:16" ht="15" customHeight="1">
      <c r="A50" s="9" t="s">
        <v>245</v>
      </c>
      <c r="B50" s="9"/>
      <c r="C50" s="9"/>
      <c r="D50" s="9"/>
      <c r="E50" s="9"/>
      <c r="F50" s="9"/>
      <c r="G50" s="9"/>
      <c r="H50" s="9"/>
      <c r="I50" s="9"/>
      <c r="J50" s="9"/>
      <c r="K50" s="9"/>
      <c r="L50" s="9"/>
      <c r="M50" s="9"/>
      <c r="N50" s="9"/>
      <c r="O50" s="9"/>
      <c r="P50" s="9"/>
    </row>
    <row r="51" spans="1:16" ht="15" customHeight="1">
      <c r="A51" s="9"/>
      <c r="B51" s="9"/>
      <c r="C51" s="9"/>
      <c r="D51" s="57"/>
      <c r="E51" s="57"/>
      <c r="F51" s="58"/>
      <c r="G51" s="9"/>
      <c r="H51" s="9"/>
      <c r="I51" s="9"/>
      <c r="J51" s="9"/>
      <c r="K51" s="9"/>
      <c r="L51" s="9"/>
      <c r="M51" s="9"/>
      <c r="N51" s="9"/>
      <c r="O51" s="9"/>
      <c r="P51" s="9"/>
    </row>
    <row r="52" spans="1:16" ht="28" customHeight="1">
      <c r="A52" s="146" t="s">
        <v>192</v>
      </c>
      <c r="B52" s="9"/>
      <c r="C52" s="60" t="s">
        <v>5</v>
      </c>
      <c r="D52" s="169" t="str">
        <f>Admin!$I$5</f>
        <v>NSP implementation</v>
      </c>
      <c r="E52" s="142" t="str">
        <f>Admin!$I$7</f>
        <v>10 years after NSP end</v>
      </c>
      <c r="F52" s="143" t="str">
        <f>Admin!$I$9</f>
        <v>Technology lifetime</v>
      </c>
      <c r="G52" s="9"/>
      <c r="H52" s="9"/>
      <c r="I52" s="9"/>
      <c r="J52" s="9"/>
      <c r="K52" s="9"/>
      <c r="L52" s="9"/>
      <c r="M52" s="9"/>
      <c r="N52" s="9"/>
      <c r="O52" s="9"/>
      <c r="P52" s="9"/>
    </row>
    <row r="53" spans="1:16" ht="15" customHeight="1">
      <c r="A53" s="309" t="s">
        <v>22</v>
      </c>
      <c r="B53" s="309"/>
      <c r="C53" s="61" t="s">
        <v>127</v>
      </c>
      <c r="D53" s="188">
        <f>$L$13*1000000/D24</f>
        <v>75.72207782117023</v>
      </c>
      <c r="E53" s="188">
        <f>$L$13*1000000/E24</f>
        <v>10.995945927901557</v>
      </c>
      <c r="F53" s="188">
        <f>$L$13*1000000/F24</f>
        <v>5.469784493166114</v>
      </c>
      <c r="G53" s="9"/>
      <c r="H53" s="62" t="s">
        <v>191</v>
      </c>
      <c r="I53" s="316"/>
      <c r="J53" s="317"/>
      <c r="K53" s="317"/>
      <c r="L53" s="317"/>
      <c r="M53" s="317"/>
      <c r="N53" s="317"/>
      <c r="O53" s="317"/>
      <c r="P53" s="318"/>
    </row>
    <row r="54" spans="1:16" ht="15" customHeight="1">
      <c r="A54" s="309" t="s">
        <v>288</v>
      </c>
      <c r="B54" s="309"/>
      <c r="C54" s="61" t="s">
        <v>127</v>
      </c>
      <c r="D54" s="307">
        <f>$L$13*1000000/(D24+E24)</f>
        <v>9.60164723863249</v>
      </c>
      <c r="E54" s="308"/>
      <c r="F54" s="9"/>
      <c r="G54" s="9"/>
      <c r="H54" s="201"/>
      <c r="I54" s="198"/>
      <c r="J54" s="199"/>
      <c r="K54" s="199"/>
      <c r="L54" s="199"/>
      <c r="M54" s="199"/>
      <c r="N54" s="199"/>
      <c r="O54" s="199"/>
      <c r="P54" s="200"/>
    </row>
    <row r="55" spans="1:16" ht="30" customHeight="1">
      <c r="A55" s="337" t="s">
        <v>286</v>
      </c>
      <c r="B55" s="338"/>
      <c r="C55" s="135" t="s">
        <v>285</v>
      </c>
      <c r="D55" s="63">
        <f>'2 Parameters &amp; Assumptions'!D37</f>
        <v>168</v>
      </c>
      <c r="E55" s="63"/>
      <c r="F55" s="63"/>
      <c r="G55" s="9"/>
      <c r="H55" s="132" t="s">
        <v>191</v>
      </c>
      <c r="I55" s="341" t="s">
        <v>292</v>
      </c>
      <c r="J55" s="342"/>
      <c r="K55" s="342"/>
      <c r="L55" s="342"/>
      <c r="M55" s="342"/>
      <c r="N55" s="342"/>
      <c r="O55" s="342"/>
      <c r="P55" s="343"/>
    </row>
    <row r="56" spans="1:16" ht="15" customHeight="1">
      <c r="A56" s="339"/>
      <c r="B56" s="340"/>
      <c r="C56" s="63"/>
      <c r="D56" s="63"/>
      <c r="E56" s="63"/>
      <c r="F56" s="63"/>
      <c r="G56" s="9"/>
      <c r="H56" s="132" t="s">
        <v>191</v>
      </c>
      <c r="I56" s="316"/>
      <c r="J56" s="317"/>
      <c r="K56" s="317"/>
      <c r="L56" s="317"/>
      <c r="M56" s="317"/>
      <c r="N56" s="317"/>
      <c r="O56" s="317"/>
      <c r="P56" s="318"/>
    </row>
    <row r="57" spans="1:16" ht="15" customHeight="1">
      <c r="A57" s="9"/>
      <c r="B57" s="9"/>
      <c r="C57" s="9"/>
      <c r="D57" s="9"/>
      <c r="E57" s="9"/>
      <c r="F57" s="9"/>
      <c r="G57" s="9"/>
      <c r="H57" s="9"/>
      <c r="I57" s="9"/>
      <c r="J57" s="9"/>
      <c r="K57" s="9"/>
      <c r="L57" s="9"/>
      <c r="M57" s="9"/>
      <c r="N57" s="9"/>
      <c r="O57" s="9"/>
      <c r="P57" s="9"/>
    </row>
    <row r="58" spans="1:16" ht="15" customHeight="1">
      <c r="A58" s="41" t="str">
        <f>Admin!A20</f>
        <v>Summary table for Outline (please copy &amp; paste into section 3.1 Mitigation ambition)</v>
      </c>
      <c r="B58" s="42"/>
      <c r="C58" s="42"/>
      <c r="D58" s="42"/>
      <c r="E58" s="42"/>
      <c r="F58" s="42"/>
      <c r="G58" s="42"/>
      <c r="H58" s="42"/>
      <c r="I58" s="42"/>
      <c r="J58" s="42"/>
      <c r="K58" s="42"/>
      <c r="L58" s="42"/>
      <c r="M58" s="42"/>
      <c r="N58" s="42"/>
      <c r="O58" s="42"/>
      <c r="P58" s="42"/>
    </row>
    <row r="59" spans="1:16" ht="15" customHeight="1">
      <c r="A59" s="344" t="s">
        <v>291</v>
      </c>
      <c r="B59" s="344"/>
      <c r="C59" s="344"/>
      <c r="D59" s="344"/>
      <c r="E59" s="344"/>
      <c r="F59" s="344"/>
      <c r="G59" s="344"/>
      <c r="H59" s="344"/>
      <c r="I59" s="344"/>
      <c r="J59" s="344"/>
      <c r="K59" s="344"/>
      <c r="L59" s="344"/>
      <c r="M59" s="344"/>
      <c r="N59" s="344"/>
      <c r="O59" s="344"/>
      <c r="P59" s="344"/>
    </row>
    <row r="60" spans="1:16" ht="15" customHeight="1">
      <c r="A60" s="315"/>
      <c r="B60" s="172"/>
      <c r="C60" s="313" t="s">
        <v>92</v>
      </c>
      <c r="D60" s="314"/>
      <c r="E60" s="310" t="s">
        <v>94</v>
      </c>
      <c r="F60" s="311"/>
      <c r="G60" s="9"/>
      <c r="H60" s="9"/>
      <c r="I60" s="29"/>
      <c r="J60" s="29"/>
      <c r="K60" s="29"/>
      <c r="L60" s="29"/>
      <c r="M60" s="29"/>
      <c r="N60" s="29"/>
      <c r="O60" s="9"/>
      <c r="P60" s="9"/>
    </row>
    <row r="61" spans="1:16" ht="35.5" customHeight="1">
      <c r="A61" s="315"/>
      <c r="B61" s="173"/>
      <c r="C61" s="174" t="s">
        <v>227</v>
      </c>
      <c r="D61" s="175" t="s">
        <v>224</v>
      </c>
      <c r="E61" s="174" t="s">
        <v>227</v>
      </c>
      <c r="F61" s="175" t="s">
        <v>224</v>
      </c>
      <c r="G61" s="9"/>
      <c r="H61" s="9"/>
      <c r="I61" s="29"/>
      <c r="J61" s="170"/>
      <c r="K61" s="29"/>
      <c r="L61" s="29"/>
      <c r="M61" s="29"/>
      <c r="N61" s="29"/>
      <c r="O61" s="9"/>
      <c r="P61" s="9"/>
    </row>
    <row r="62" spans="1:16" ht="15" customHeight="1">
      <c r="A62" s="9"/>
      <c r="B62" s="173"/>
      <c r="C62" s="212" t="s">
        <v>289</v>
      </c>
      <c r="D62" s="212" t="s">
        <v>289</v>
      </c>
      <c r="E62" s="212" t="s">
        <v>289</v>
      </c>
      <c r="F62" s="212" t="s">
        <v>289</v>
      </c>
      <c r="G62" s="9"/>
      <c r="H62" s="9"/>
      <c r="I62" s="29"/>
      <c r="J62" s="170"/>
      <c r="K62" s="29"/>
      <c r="L62" s="29"/>
      <c r="M62" s="29"/>
      <c r="N62" s="29"/>
      <c r="O62" s="9"/>
      <c r="P62" s="9"/>
    </row>
    <row r="63" spans="1:16" ht="15" customHeight="1">
      <c r="A63" s="9"/>
      <c r="B63" s="210" t="s">
        <v>6</v>
      </c>
      <c r="C63" s="214">
        <f>IF(Admin!$A$1&gt;$L$11,"",IF($L$11=Admin!$A$1,HLOOKUP(Admin!$A$1+1,'3 Direct mitigation'!$F$114:$U$116,2,FALSE)*$M$11/12,HLOOKUP(Admin!$A$1+1,'3 Direct mitigation'!$F$114:$U$116,2,FALSE)))</f>
        <v>0</v>
      </c>
      <c r="D63" s="221" t="str">
        <f>IF(Admin!$A$1&lt;$L$11,"",IF($L$11=Admin!$A$1,HLOOKUP(Admin!$A$1+1,'3 Direct mitigation'!$F$114:$U$116,2,FALSE)*(12-$M$11)/12,IF(Admin!$A$1&gt;$L$11+10,"",IF(Admin!$A$1=$L$11+10,HLOOKUP(Admin!$A$1+1,'3 Direct mitigation'!$F$114:$U$116,2,FALSE)*$M$11/12,HLOOKUP(Admin!$A$1+1,'3 Direct mitigation'!$F$114:$U$116,2,FALSE)))))</f>
        <v/>
      </c>
      <c r="E63" s="221"/>
      <c r="F63" s="215" t="str">
        <f>IF(Admin!$A$1&lt;$L$11,"",IF($L$11=Admin!$A$1,HLOOKUP(Admin!$A$1+1,'4 Indirect mitigation'!$F$114:$U$116,2,FALSE)*(12-$M$11)/12,IF(Admin!$A$1&gt;$L$11+10,"",IF(Admin!$A$1=$L$11+10,HLOOKUP(Admin!$A$1+1,'4 Indirect mitigation'!$F$114:$U$116,2,FALSE)*$M$11/12,HLOOKUP(Admin!$A$1+1,'4 Indirect mitigation'!$F$114:$U$116,2,FALSE)))))</f>
        <v/>
      </c>
      <c r="G63" s="9"/>
      <c r="H63" s="29"/>
      <c r="I63" s="29"/>
      <c r="J63" s="29"/>
      <c r="K63" s="29"/>
      <c r="L63" s="29"/>
      <c r="M63" s="29"/>
      <c r="N63" s="29"/>
      <c r="O63" s="29"/>
      <c r="P63" s="29"/>
    </row>
    <row r="64" spans="1:16" ht="15" customHeight="1">
      <c r="A64" s="9"/>
      <c r="B64" s="211" t="s">
        <v>7</v>
      </c>
      <c r="C64" s="216">
        <f>IF(Admin!$B$1&gt;$L$11,"",IF($L$11=Admin!$B$1,HLOOKUP(Admin!$B$1+1,'3 Direct mitigation'!$F$114:$U$116,2,FALSE)*$M$11/12,HLOOKUP(Admin!$B$1+1,'3 Direct mitigation'!$F$114:$U$116,2,FALSE)))</f>
        <v>0</v>
      </c>
      <c r="D64" s="222" t="str">
        <f>IF(Admin!$B$1&lt;$L$11,"",IF($L$11=Admin!$B$1,HLOOKUP(Admin!$B$1+1,'3 Direct mitigation'!$F$114:$U$116,2,FALSE)*(12-$M$11)/12,IF(Admin!$B$1&gt;$L$11+10,"",IF(Admin!$B$1=$L$11+10,HLOOKUP(Admin!$B$1+1,'3 Direct mitigation'!$F$114:$U$116,2,FALSE)*$M$11/12,HLOOKUP(Admin!$B$1+1,'3 Direct mitigation'!$F$114:$U$116,2,FALSE)))))</f>
        <v/>
      </c>
      <c r="E64" s="222"/>
      <c r="F64" s="217" t="str">
        <f>IF(Admin!$B$1&lt;$L$11,"",IF($L$11=Admin!$B$1,HLOOKUP(Admin!$B$1+1,'4 Indirect mitigation'!$F$114:$U$116,2,FALSE)*(12-$M$11)/12,IF(Admin!$B$1&gt;$L$11+10,"",IF(Admin!$B$1=$L$11+10,HLOOKUP(Admin!$B$1+1,'4 Indirect mitigation'!$F$114:$U$116,2,FALSE)*$M$11/12,HLOOKUP(Admin!$B$1+1,'4 Indirect mitigation'!$F$114:$U$116,2,FALSE)))))</f>
        <v/>
      </c>
      <c r="G64" s="9"/>
      <c r="H64" s="29"/>
      <c r="J64" s="171"/>
      <c r="K64" s="29"/>
      <c r="L64" s="171"/>
      <c r="M64" s="29"/>
      <c r="N64" s="29"/>
      <c r="O64" s="9"/>
      <c r="P64" s="9"/>
    </row>
    <row r="65" spans="1:16" ht="15" customHeight="1">
      <c r="A65" s="9"/>
      <c r="B65" s="211" t="s">
        <v>8</v>
      </c>
      <c r="C65" s="216">
        <f>IF(Admin!$C$1&gt;$L$11,"",IF($L$11=Admin!$C$1,HLOOKUP(Admin!$C$1+1,'3 Direct mitigation'!$F$114:$U$116,2,FALSE)*$M$11/12,HLOOKUP(Admin!$C$1+1,'3 Direct mitigation'!$F$114:$U$116,2,FALSE)))</f>
        <v>34290.91094834588</v>
      </c>
      <c r="D65" s="222" t="str">
        <f>IF(Admin!$C$1&lt;$L$11,"",IF($L$11=Admin!$C$1,HLOOKUP(Admin!$C$1+1,'3 Direct mitigation'!$F$114:$U$116,2,FALSE)*(12-$M$11)/12,IF(Admin!$C$1&gt;$L$11+10,"",IF(Admin!$C$1=$L$11+10,HLOOKUP(Admin!$C$1+1,'3 Direct mitigation'!$F$114:$U$116,2,FALSE)*$M$11/12,HLOOKUP(Admin!$C$1+1,'3 Direct mitigation'!$F$114:$U$116,2,FALSE)))))</f>
        <v/>
      </c>
      <c r="E65" s="222"/>
      <c r="F65" s="217" t="str">
        <f>IF(Admin!$C$1&lt;$L$11,"",IF($L$11=Admin!$C$1,HLOOKUP(Admin!$C$1+1,'4 Indirect mitigation'!$F$114:$U$116,2,FALSE)*(12-$M$11)/12,IF(Admin!$C$1&gt;$L$11+10,"",IF(Admin!$C$1=$L$11+10,HLOOKUP(Admin!$C$1+1,'4 Indirect mitigation'!$F$114:$U$116,2,FALSE)*$M$11/12,HLOOKUP(Admin!$C$1+1,'4 Indirect mitigation'!$F$114:$U$116,2,FALSE)))))</f>
        <v/>
      </c>
      <c r="G65" s="9"/>
      <c r="H65" s="29"/>
      <c r="I65" s="29"/>
      <c r="J65" s="171"/>
      <c r="K65" s="29"/>
      <c r="L65" s="171"/>
      <c r="M65" s="29"/>
      <c r="N65" s="29"/>
      <c r="O65" s="9"/>
      <c r="P65" s="9"/>
    </row>
    <row r="66" spans="1:16" ht="15" customHeight="1">
      <c r="A66" s="9"/>
      <c r="B66" s="211" t="s">
        <v>9</v>
      </c>
      <c r="C66" s="216">
        <f>IF(Admin!$D$1&gt;$L$11,"",IF($L$11=Admin!$D$1,HLOOKUP(Admin!$D$1+1,'3 Direct mitigation'!$F$114:$U$116,2,FALSE)*$M$11/12,HLOOKUP(Admin!$D$1+1,'3 Direct mitigation'!$F$114:$U$116,2,FALSE)))</f>
        <v>68238.91278720829</v>
      </c>
      <c r="D66" s="222" t="str">
        <f>IF(Admin!$D$1&lt;$L$11,"",IF($L$11=Admin!$D$1,HLOOKUP(Admin!$D$1+1,'3 Direct mitigation'!$F$114:$U$116,2,FALSE)*(12-$M$11)/12,IF(Admin!$D$1&gt;$L$11+10,"",IF(Admin!$D$1=$L$11+10,HLOOKUP(Admin!$D$1+1,'3 Direct mitigation'!$F$114:$U$116,2,FALSE)*$M$11/12,HLOOKUP(Admin!$D$1+1,'3 Direct mitigation'!$F$114:$U$116,2,FALSE)))))</f>
        <v/>
      </c>
      <c r="E66" s="222"/>
      <c r="F66" s="217" t="str">
        <f>IF(Admin!$D$1&lt;$L$11,"",IF($L$11=Admin!$D$1,HLOOKUP(Admin!$D$1+1,'4 Indirect mitigation'!$F$114:$U$116,2,FALSE)*(12-$M$11)/12,IF(Admin!$D$1&gt;$L$11+10,"",IF(Admin!$D$1=$L$11+10,HLOOKUP(Admin!$D$1+1,'4 Indirect mitigation'!$F$114:$U$116,2,FALSE)*$M$11/12,HLOOKUP(Admin!$D$1+1,'4 Indirect mitigation'!$F$114:$U$116,2,FALSE)))))</f>
        <v/>
      </c>
      <c r="G66" s="9"/>
      <c r="H66" s="29"/>
      <c r="I66" s="29"/>
      <c r="J66" s="171"/>
      <c r="K66" s="29"/>
      <c r="L66" s="171"/>
      <c r="M66" s="29"/>
      <c r="N66" s="29"/>
      <c r="O66" s="9"/>
      <c r="P66" s="9"/>
    </row>
    <row r="67" spans="1:16" ht="15" customHeight="1">
      <c r="A67" s="9"/>
      <c r="B67" s="211" t="s">
        <v>10</v>
      </c>
      <c r="C67" s="216">
        <f>IF(Admin!$E$1&gt;$L$11,"",IF($L$11=Admin!$E$1,HLOOKUP(Admin!$E$1+1,'3 Direct mitigation'!$F$114:$U$116,2,FALSE)*$M$11/12,HLOOKUP(Admin!$E$1+1,'3 Direct mitigation'!$F$114:$U$116,2,FALSE)))</f>
        <v>55944.43298439368</v>
      </c>
      <c r="D67" s="222">
        <f>IF(Admin!$E$1&lt;$L$11,"",IF($L$11=Admin!$E$1,HLOOKUP(Admin!$E$1+1,'3 Direct mitigation'!$F$114:$U$116,2,FALSE)*(12-$M$11)/12,IF(Admin!$E$1&gt;$L$11+10,"",IF(Admin!$E$1=$L$11+10,HLOOKUP(Admin!$E$1+1,'3 Direct mitigation'!$F$114:$U$116,2,FALSE)*$M$11/12,HLOOKUP(Admin!$E$1+1,'3 Direct mitigation'!$F$114:$U$116,2,FALSE)))))</f>
        <v>55944.43298439368</v>
      </c>
      <c r="E67" s="222"/>
      <c r="F67" s="217">
        <f>IF(Admin!$E$1&lt;$L$11,"",IF($L$11=Admin!$E$1,HLOOKUP(Admin!$E$1+1,'4 Indirect mitigation'!$F$114:$U$116,2,FALSE)*(12-$M$11)/12,IF(Admin!$E$1&gt;$L$11+10,"",IF(Admin!$E$1=$L$11+10,HLOOKUP(Admin!$E$1+1,'4 Indirect mitigation'!$F$114:$U$116,2,FALSE)*$M$11/12,HLOOKUP(Admin!$E$1+1,'4 Indirect mitigation'!$F$114:$U$116,2,FALSE)))))</f>
        <v>9324.072164065614</v>
      </c>
      <c r="G67" s="9"/>
      <c r="H67" s="29"/>
      <c r="I67" s="29"/>
      <c r="J67" s="171"/>
      <c r="K67" s="29"/>
      <c r="L67" s="171"/>
      <c r="M67" s="29"/>
      <c r="N67" s="29"/>
      <c r="O67" s="9"/>
      <c r="P67" s="9"/>
    </row>
    <row r="68" spans="1:16" ht="15" customHeight="1">
      <c r="A68" s="9"/>
      <c r="B68" s="211" t="s">
        <v>11</v>
      </c>
      <c r="C68" s="216" t="str">
        <f>IF(Admin!$F$1&gt;$L$11,"",IF($L$11=Admin!$F$1,HLOOKUP(Admin!$F$1+1,'3 Direct mitigation'!$F$114:$U$116,2,FALSE)*$M$11/12,HLOOKUP(Admin!$F$1+1,'3 Direct mitigation'!$F$114:$U$116,2,FALSE)))</f>
        <v/>
      </c>
      <c r="D68" s="222">
        <f>IF(Admin!$F$1&lt;$L$11,"",IF($L$11=Admin!$F$1,HLOOKUP(Admin!$F$1+1,'3 Direct mitigation'!$F$114:$U$116,2,FALSE)*(12-$M$11)/12,IF(Admin!$F$1&gt;$L$11+10,"",IF(Admin!$F$1=$L$11+10,HLOOKUP(Admin!$F$1+1,'3 Direct mitigation'!$F$114:$U$116,2,FALSE)*$M$11/12,HLOOKUP(Admin!$F$1+1,'3 Direct mitigation'!$F$114:$U$116,2,FALSE)))))</f>
        <v>111329.42163894343</v>
      </c>
      <c r="E68" s="222" t="str">
        <f>IF(Admin!$F$1&gt;$L$11,"",IF($L$11=Admin!$F$1,HLOOKUP(Admin!$F$1+1,'4 Indirect mitigation'!$F$114:$U$116,2,FALSE)*$M$11/12,HLOOKUP(Admin!$F$1+1,'4 Indirect mitigation'!$F$114:$U$116,2,FALSE)))</f>
        <v/>
      </c>
      <c r="F68" s="217">
        <f>IF(Admin!$F$1&lt;$L$11,"",IF($L$11=Admin!$F$1,HLOOKUP(Admin!$F$1+1,'4 Indirect mitigation'!$F$114:$U$116,2,FALSE)*(12-$M$11)/12,IF(Admin!$F$1&gt;$L$11+10,"",IF(Admin!$F$1=$L$11+10,HLOOKUP(Admin!$F$1+1,'4 Indirect mitigation'!$F$114:$U$116,2,FALSE)*$M$11/12,HLOOKUP(Admin!$F$1+1,'4 Indirect mitigation'!$F$114:$U$116,2,FALSE)))))</f>
        <v>37109.80721298115</v>
      </c>
      <c r="G68" s="9"/>
      <c r="H68" s="29"/>
      <c r="I68" s="29"/>
      <c r="J68" s="171"/>
      <c r="K68" s="29"/>
      <c r="L68" s="171"/>
      <c r="M68" s="29"/>
      <c r="N68" s="29"/>
      <c r="O68" s="9"/>
      <c r="P68" s="9"/>
    </row>
    <row r="69" spans="1:16" ht="15" customHeight="1">
      <c r="A69" s="9"/>
      <c r="B69" s="211" t="s">
        <v>12</v>
      </c>
      <c r="C69" s="218"/>
      <c r="D69" s="222">
        <f>IF(Admin!$G$1&lt;$L$11,"",IF($L$11=Admin!$G$1,HLOOKUP(Admin!$G$1+1,'3 Direct mitigation'!$F$114:$U$116,2,FALSE)*(12-$M$11)/12,IF(Admin!$G$1&gt;$L$11+10,"",IF(Admin!$G$1=$L$11+10,HLOOKUP(Admin!$G$1+1,'3 Direct mitigation'!$F$114:$U$116,2,FALSE)*$M$11/12,HLOOKUP(Admin!$G$1+1,'3 Direct mitigation'!$F$114:$U$116,2,FALSE)))))</f>
        <v>110772.77453074869</v>
      </c>
      <c r="E69" s="224"/>
      <c r="F69" s="217">
        <f>IF(Admin!$G$1&lt;$L$11,"",IF($L$11=Admin!$G$1,HLOOKUP(Admin!$G$1+1,'4 Indirect mitigation'!$F$114:$U$116,2,FALSE)*(12-$M$11)/12,IF(Admin!$G$1&gt;$L$11+10,"",IF(Admin!$G$1=$L$11+10,HLOOKUP(Admin!$G$1+1,'4 Indirect mitigation'!$F$114:$U$116,2,FALSE)*$M$11/12,HLOOKUP(Admin!$G$1+1,'4 Indirect mitigation'!$F$114:$U$116,2,FALSE)))))</f>
        <v>80476.59422366982</v>
      </c>
      <c r="G69" s="9"/>
      <c r="H69" s="29"/>
      <c r="I69" s="29"/>
      <c r="J69" s="29"/>
      <c r="K69" s="29"/>
      <c r="L69" s="171"/>
      <c r="M69" s="29"/>
      <c r="N69" s="29"/>
      <c r="O69" s="9"/>
      <c r="P69" s="9"/>
    </row>
    <row r="70" spans="1:16" ht="15" customHeight="1">
      <c r="A70" s="9"/>
      <c r="B70" s="211" t="s">
        <v>13</v>
      </c>
      <c r="C70" s="218"/>
      <c r="D70" s="222">
        <f>IF(Admin!$H$1&lt;$L$11,"",IF($L$11=Admin!$H$1,HLOOKUP(Admin!$H$1+1,'3 Direct mitigation'!$F$114:$U$116,2,FALSE)*(12-$M$11)/12,IF(Admin!$H$1&gt;$L$11+10,"",IF(Admin!$H$1=$L$11+10,HLOOKUP(Admin!$H$1+1,'3 Direct mitigation'!$F$114:$U$116,2,FALSE)*$M$11/12,HLOOKUP(Admin!$H$1+1,'3 Direct mitigation'!$F$114:$U$116,2,FALSE)))))</f>
        <v>110218.91065809494</v>
      </c>
      <c r="E70" s="224"/>
      <c r="F70" s="217">
        <f>IF(Admin!$H$1&lt;$L$11,"",IF($L$11=Admin!$H$1,HLOOKUP(Admin!$H$1+1,'4 Indirect mitigation'!$F$114:$U$116,2,FALSE)*(12-$M$11)/12,IF(Admin!$H$1&gt;$L$11+10,"",IF(Admin!$H$1=$L$11+10,HLOOKUP(Admin!$H$1+1,'4 Indirect mitigation'!$F$114:$U$116,2,FALSE)*$M$11/12,HLOOKUP(Admin!$H$1+1,'4 Indirect mitigation'!$F$114:$U$116,2,FALSE)))))</f>
        <v>183698.18443015826</v>
      </c>
      <c r="G70" s="9"/>
      <c r="H70" s="29"/>
      <c r="I70" s="29"/>
      <c r="J70" s="29"/>
      <c r="K70" s="29"/>
      <c r="L70" s="171"/>
      <c r="M70" s="29"/>
      <c r="N70" s="29"/>
      <c r="O70" s="9"/>
      <c r="P70" s="9"/>
    </row>
    <row r="71" spans="1:16" ht="15" customHeight="1">
      <c r="A71" s="9"/>
      <c r="B71" s="211" t="s">
        <v>14</v>
      </c>
      <c r="C71" s="218"/>
      <c r="D71" s="222">
        <f>IF(Admin!$I$1&lt;$L$11,"",IF($L$11=Admin!$I$1,HLOOKUP(Admin!$I$1+1,'3 Direct mitigation'!$F$114:$U$116,2,FALSE)*(12-$M$11)/12,IF(Admin!$I$1&gt;$L$11+10,"",IF(Admin!$I$1=$L$11+10,HLOOKUP(Admin!$I$1+1,'3 Direct mitigation'!$F$114:$U$116,2,FALSE)*$M$11/12,HLOOKUP(Admin!$I$1+1,'3 Direct mitigation'!$F$114:$U$116,2,FALSE)))))</f>
        <v>109667.81610480446</v>
      </c>
      <c r="E71" s="224"/>
      <c r="F71" s="217">
        <f>IF(Admin!$I$1&lt;$L$11,"",IF($L$11=Admin!$I$1,HLOOKUP(Admin!$I$1+1,'4 Indirect mitigation'!$F$114:$U$116,2,FALSE)*(12-$M$11)/12,IF(Admin!$I$1&gt;$L$11+10,"",IF(Admin!$I$1=$L$11+10,HLOOKUP(Admin!$I$1+1,'4 Indirect mitigation'!$F$114:$U$116,2,FALSE)*$M$11/12,HLOOKUP(Admin!$I$1+1,'4 Indirect mitigation'!$F$114:$U$116,2,FALSE)))))</f>
        <v>365559.3870160149</v>
      </c>
      <c r="G71" s="9"/>
      <c r="H71" s="29"/>
      <c r="I71" s="29"/>
      <c r="J71" s="29"/>
      <c r="K71" s="29"/>
      <c r="L71" s="171"/>
      <c r="M71" s="29"/>
      <c r="N71" s="29"/>
      <c r="O71" s="9"/>
      <c r="P71" s="9"/>
    </row>
    <row r="72" spans="1:16" ht="15" customHeight="1">
      <c r="A72" s="9"/>
      <c r="B72" s="211" t="s">
        <v>15</v>
      </c>
      <c r="C72" s="218"/>
      <c r="D72" s="222">
        <f>IF(Admin!$J$1&lt;$L$11,"",IF($L$11=Admin!$J$1,HLOOKUP(Admin!$J$1+1,'3 Direct mitigation'!$F$114:$U$116,2,FALSE)*(12-$M$11)/12,IF(Admin!$J$1&gt;$L$11+10,"",IF(Admin!$J$1=$L$11+10,HLOOKUP(Admin!$J$1+1,'3 Direct mitigation'!$F$114:$U$116,2,FALSE)*$M$11/12,HLOOKUP(Admin!$J$1+1,'3 Direct mitigation'!$F$114:$U$116,2,FALSE)))))</f>
        <v>109119.47702428044</v>
      </c>
      <c r="E72" s="224"/>
      <c r="F72" s="217">
        <f>IF(Admin!$J$1&lt;$L$11,"",IF($L$11=Admin!$J$1,HLOOKUP(Admin!$J$1+1,'4 Indirect mitigation'!$F$114:$U$116,2,FALSE)*(12-$M$11)/12,IF(Admin!$J$1&gt;$L$11+10,"",IF(Admin!$J$1=$L$11+10,HLOOKUP(Admin!$J$1+1,'4 Indirect mitigation'!$F$114:$U$116,2,FALSE)*$M$11/12,HLOOKUP(Admin!$J$1+1,'4 Indirect mitigation'!$F$114:$U$116,2,FALSE)))))</f>
        <v>727463.1801618695</v>
      </c>
      <c r="G72" s="9"/>
      <c r="H72" s="29"/>
      <c r="I72" s="29"/>
      <c r="J72" s="29"/>
      <c r="K72" s="29"/>
      <c r="L72" s="171"/>
      <c r="M72" s="29"/>
      <c r="N72" s="29"/>
      <c r="O72" s="9"/>
      <c r="P72" s="9"/>
    </row>
    <row r="73" spans="1:16" ht="15" customHeight="1">
      <c r="A73" s="9"/>
      <c r="B73" s="211" t="s">
        <v>16</v>
      </c>
      <c r="C73" s="218"/>
      <c r="D73" s="222">
        <f>IF(Admin!$K$1&lt;$L$11,"",IF($L$11=Admin!$K$1,HLOOKUP(Admin!$K$1+1,'3 Direct mitigation'!$F$114:$U$116,2,FALSE)*(12-$M$11)/12,IF(Admin!$K$1&gt;$L$11+10,"",IF(Admin!$K$1=$L$11+10,HLOOKUP(Admin!$K$1+1,'3 Direct mitigation'!$F$114:$U$116,2,FALSE)*$M$11/12,HLOOKUP(Admin!$K$1+1,'3 Direct mitigation'!$F$114:$U$116,2,FALSE)))))</f>
        <v>108573.87963915904</v>
      </c>
      <c r="E73" s="224"/>
      <c r="F73" s="217">
        <f>IF(Admin!$K$1&lt;$L$11,"",IF($L$11=Admin!$K$1,HLOOKUP(Admin!$K$1+1,'4 Indirect mitigation'!$F$114:$U$116,2,FALSE)*(12-$M$11)/12,IF(Admin!$K$1&gt;$L$11+10,"",IF(Admin!$K$1=$L$11+10,HLOOKUP(Admin!$K$1+1,'4 Indirect mitigation'!$F$114:$U$116,2,FALSE)*$M$11/12,HLOOKUP(Admin!$K$1+1,'4 Indirect mitigation'!$F$114:$U$116,2,FALSE)))))</f>
        <v>723825.8642610604</v>
      </c>
      <c r="G73" s="9"/>
      <c r="H73" s="29"/>
      <c r="I73" s="29"/>
      <c r="J73" s="29"/>
      <c r="K73" s="29"/>
      <c r="L73" s="171"/>
      <c r="M73" s="29"/>
      <c r="N73" s="29"/>
      <c r="O73" s="9"/>
      <c r="P73" s="9"/>
    </row>
    <row r="74" spans="1:16" ht="15" customHeight="1">
      <c r="A74" s="9"/>
      <c r="B74" s="211" t="s">
        <v>17</v>
      </c>
      <c r="C74" s="218"/>
      <c r="D74" s="222">
        <f>IF(Admin!$L$1&lt;$L$11,"",IF($L$11=Admin!$L$1,HLOOKUP(Admin!$L$1+1,'3 Direct mitigation'!$F$114:$U$116,2,FALSE)*(12-$M$11)/12,IF(Admin!$L$1&gt;$L$11+10,"",IF(Admin!$L$1=$L$11+10,HLOOKUP(Admin!$L$1+1,'3 Direct mitigation'!$F$114:$U$116,2,FALSE)*$M$11/12,HLOOKUP(Admin!$L$1+1,'3 Direct mitigation'!$F$114:$U$116,2,FALSE)))))</f>
        <v>108031.01024096324</v>
      </c>
      <c r="E74" s="224"/>
      <c r="F74" s="217">
        <f>IF(Admin!$L$1&lt;$L$11,"",IF($L$11=Admin!$L$1,HLOOKUP(Admin!$L$1+1,'4 Indirect mitigation'!$F$114:$U$116,2,FALSE)*(12-$M$11)/12,IF(Admin!$L$1&gt;$L$11+10,"",IF(Admin!$L$1=$L$11+10,HLOOKUP(Admin!$L$1+1,'4 Indirect mitigation'!$F$114:$U$116,2,FALSE)*$M$11/12,HLOOKUP(Admin!$L$1+1,'4 Indirect mitigation'!$F$114:$U$116,2,FALSE)))))</f>
        <v>720206.7349397548</v>
      </c>
      <c r="G74" s="9"/>
      <c r="H74" s="29"/>
      <c r="I74" s="29"/>
      <c r="J74" s="29"/>
      <c r="K74" s="29"/>
      <c r="L74" s="171"/>
      <c r="M74" s="29"/>
      <c r="N74" s="29"/>
      <c r="O74" s="9"/>
      <c r="P74" s="9"/>
    </row>
    <row r="75" spans="1:16" ht="15" customHeight="1">
      <c r="A75" s="9"/>
      <c r="B75" s="211" t="s">
        <v>18</v>
      </c>
      <c r="C75" s="218"/>
      <c r="D75" s="222">
        <f>IF(Admin!$M$1&lt;$L$11,"",IF($L$11=Admin!$M$1,HLOOKUP(Admin!$M$1+1,'3 Direct mitigation'!$F$114:$U$116,2,FALSE)*(12-$M$11)/12,IF(Admin!$M$1&gt;$L$11+10,"",IF(Admin!$M$1=$L$11+10,HLOOKUP(Admin!$M$1+1,'3 Direct mitigation'!$F$114:$U$116,2,FALSE)*$M$11/12,HLOOKUP(Admin!$M$1+1,'3 Direct mitigation'!$F$114:$U$116,2,FALSE)))))</f>
        <v>107490.85518975844</v>
      </c>
      <c r="E75" s="224"/>
      <c r="F75" s="217">
        <f>IF(Admin!$M$1&lt;$L$11,"",IF($L$11=Admin!$M$1,HLOOKUP(Admin!$M$1+1,'4 Indirect mitigation'!$F$114:$U$116,2,FALSE)*(12-$M$11)/12,IF(Admin!$M$1&gt;$L$11+10,"",IF(Admin!$M$1=$L$11+10,HLOOKUP(Admin!$M$1+1,'4 Indirect mitigation'!$F$114:$U$116,2,FALSE)*$M$11/12,HLOOKUP(Admin!$M$1+1,'4 Indirect mitigation'!$F$114:$U$116,2,FALSE)))))</f>
        <v>716605.701265056</v>
      </c>
      <c r="G75" s="9"/>
      <c r="H75" s="29"/>
      <c r="I75" s="29"/>
      <c r="J75" s="29"/>
      <c r="K75" s="29"/>
      <c r="L75" s="29"/>
      <c r="M75" s="29"/>
      <c r="N75" s="29"/>
      <c r="O75" s="9"/>
      <c r="P75" s="9"/>
    </row>
    <row r="76" spans="1:16" ht="15" customHeight="1">
      <c r="A76" s="9"/>
      <c r="B76" s="211" t="s">
        <v>19</v>
      </c>
      <c r="C76" s="218"/>
      <c r="D76" s="222">
        <f>IF(Admin!$N$1&lt;$L$11,"",IF($L$11=Admin!$N$1,HLOOKUP(Admin!$N$1+1,'3 Direct mitigation'!$F$114:$U$116,2,FALSE)*(12-$M$11)/12,IF(Admin!$N$1&gt;$L$11+10,"",IF(Admin!$N$1=$L$11+10,HLOOKUP(Admin!$N$1+1,'3 Direct mitigation'!$F$114:$U$116,2,FALSE)*$M$11/12,HLOOKUP(Admin!$N$1+1,'3 Direct mitigation'!$F$114:$U$116,2,FALSE)))))</f>
        <v>106953.40091380964</v>
      </c>
      <c r="E76" s="224"/>
      <c r="F76" s="217">
        <f>IF(Admin!$N$1&lt;$L$11,"",IF($L$11=Admin!$N$1,HLOOKUP(Admin!$N$1+1,'4 Indirect mitigation'!$F$114:$U$116,2,FALSE)*(12-$M$11)/12,IF(Admin!$N$1&gt;$L$11+10,"",IF(Admin!$N$1=$L$11+10,HLOOKUP(Admin!$N$1+1,'4 Indirect mitigation'!$F$114:$U$116,2,FALSE)*$M$11/12,HLOOKUP(Admin!$N$1+1,'4 Indirect mitigation'!$F$114:$U$116,2,FALSE)))))</f>
        <v>713022.6727587311</v>
      </c>
      <c r="G76" s="9"/>
      <c r="H76" s="29"/>
      <c r="I76" s="29"/>
      <c r="J76" s="29"/>
      <c r="K76" s="29"/>
      <c r="L76" s="29"/>
      <c r="M76" s="29"/>
      <c r="N76" s="29"/>
      <c r="O76" s="9"/>
      <c r="P76" s="9"/>
    </row>
    <row r="77" spans="1:16" ht="15" customHeight="1">
      <c r="A77" s="9"/>
      <c r="B77" s="211" t="s">
        <v>20</v>
      </c>
      <c r="C77" s="218"/>
      <c r="D77" s="222">
        <f>IF(Admin!$O$1&lt;$L$11,"",IF($L$11=Admin!$O$1,HLOOKUP(Admin!$O$1+1,'3 Direct mitigation'!$F$114:$U$116,2,FALSE)*(12-$M$11)/12,IF(Admin!$O$1&gt;$L$11+10,"",IF(Admin!$O$1=$L$11+10,HLOOKUP(Admin!$O$1+1,'3 Direct mitigation'!$F$114:$U$116,2,FALSE)*$M$11/12,HLOOKUP(Admin!$O$1+1,'3 Direct mitigation'!$F$114:$U$116,2,FALSE)))))</f>
        <v>53209.3169546203</v>
      </c>
      <c r="E77" s="224"/>
      <c r="F77" s="217">
        <f>IF(Admin!$O$1&lt;$L$11,"",IF($L$11=Admin!$O$1,HLOOKUP(Admin!$O$1+1,'4 Indirect mitigation'!$F$114:$U$116,2,FALSE)*(12-$M$11)/12,IF(Admin!$O$1&gt;$L$11+10,"",IF(Admin!$O$1=$L$11+10,HLOOKUP(Admin!$O$1+1,'4 Indirect mitigation'!$F$114:$U$116,2,FALSE)*$M$11/12,HLOOKUP(Admin!$O$1+1,'4 Indirect mitigation'!$F$114:$U$116,2,FALSE)))))</f>
        <v>354728.7796974687</v>
      </c>
      <c r="G77" s="9"/>
      <c r="H77" s="29"/>
      <c r="I77" s="29"/>
      <c r="J77" s="29"/>
      <c r="K77" s="29"/>
      <c r="L77" s="29"/>
      <c r="M77" s="29"/>
      <c r="N77" s="29"/>
      <c r="O77" s="9"/>
      <c r="P77" s="9"/>
    </row>
    <row r="78" spans="1:16" ht="15" customHeight="1">
      <c r="A78" s="9"/>
      <c r="B78" s="211" t="s">
        <v>183</v>
      </c>
      <c r="C78" s="219"/>
      <c r="D78" s="223" t="str">
        <f>IF(Admin!$P$1&lt;$L$11,"",IF($L$11=Admin!$P$1,HLOOKUP(Admin!$P$1+1,'3 Direct mitigation'!$F$114:$U$116,2,FALSE)*(12-$M$11)/12,IF(Admin!$P$1&gt;$L$11+10,"",IF(Admin!$P$1=$L$11+10,HLOOKUP(Admin!$P$1+1,'3 Direct mitigation'!$F$114:$U$116,2,FALSE)*$M$11/12,HLOOKUP(Admin!$P$1+1,'3 Direct mitigation'!$F$114:$U$116,2,FALSE)))))</f>
        <v/>
      </c>
      <c r="E78" s="225"/>
      <c r="F78" s="220" t="str">
        <f>IF(Admin!$P$1&lt;$L$11,"",IF($L$11=Admin!$P$1,HLOOKUP(Admin!$P$1+1,'4 Indirect mitigation'!$F$114:$U$116,2,FALSE)*(12-$M$11)/12,IF(Admin!$P$1&gt;$L$11+10,"",IF(Admin!$P$1=$L$11+10,HLOOKUP(Admin!$P$1+1,'4 Indirect mitigation'!$F$114:$U$116,2,FALSE)*$M$11/12,HLOOKUP(Admin!$P$1+1,'4 Indirect mitigation'!$F$114:$U$116,2,FALSE)))))</f>
        <v/>
      </c>
      <c r="G78" s="9"/>
      <c r="H78" s="29"/>
      <c r="I78" s="29"/>
      <c r="J78" s="29"/>
      <c r="K78" s="29"/>
      <c r="L78" s="29"/>
      <c r="M78" s="29"/>
      <c r="N78" s="29"/>
      <c r="O78" s="9"/>
      <c r="P78" s="9"/>
    </row>
    <row r="79" spans="1:16" ht="15" customHeight="1">
      <c r="A79" s="9"/>
      <c r="B79" s="202" t="s">
        <v>228</v>
      </c>
      <c r="C79" s="213">
        <f>$C$80/$L$12*12</f>
        <v>35216.501493321746</v>
      </c>
      <c r="D79" s="213">
        <f>$D$80/10</f>
        <v>109131.12958795764</v>
      </c>
      <c r="E79" s="213">
        <f>$E$80/$L$12*12</f>
        <v>0</v>
      </c>
      <c r="F79" s="213">
        <f>$F$80/10</f>
        <v>463202.09781308303</v>
      </c>
      <c r="G79" s="9"/>
      <c r="H79" s="29"/>
      <c r="I79" s="29"/>
      <c r="J79" s="171"/>
      <c r="K79" s="29"/>
      <c r="L79" s="171"/>
      <c r="M79" s="29"/>
      <c r="N79" s="171"/>
      <c r="O79" s="9"/>
      <c r="P79" s="9"/>
    </row>
    <row r="80" spans="1:16" ht="15" customHeight="1">
      <c r="A80" s="9"/>
      <c r="B80" s="203" t="s">
        <v>74</v>
      </c>
      <c r="C80" s="178">
        <f>SUM(C63:C68)</f>
        <v>158474.25671994785</v>
      </c>
      <c r="D80" s="178">
        <f>SUM(D63:D78)</f>
        <v>1091311.2958795764</v>
      </c>
      <c r="E80" s="178">
        <f>SUM(E63:E68)</f>
        <v>0</v>
      </c>
      <c r="F80" s="178">
        <f>SUM(F63:F78)</f>
        <v>4632020.97813083</v>
      </c>
      <c r="G80" s="9"/>
      <c r="H80" s="9"/>
      <c r="I80" s="29"/>
      <c r="J80" s="171"/>
      <c r="K80" s="29"/>
      <c r="L80" s="171"/>
      <c r="M80" s="29"/>
      <c r="N80" s="171"/>
      <c r="O80" s="9"/>
      <c r="P80" s="9"/>
    </row>
    <row r="81" spans="1:16" ht="15" customHeight="1">
      <c r="A81" s="9"/>
      <c r="B81" s="204" t="s">
        <v>290</v>
      </c>
      <c r="C81" s="312">
        <f>C80+D80</f>
        <v>1249785.5525995241</v>
      </c>
      <c r="D81" s="312"/>
      <c r="E81" s="312">
        <f>E80+F80</f>
        <v>4632020.97813083</v>
      </c>
      <c r="F81" s="312"/>
      <c r="G81" s="9"/>
      <c r="H81" s="9"/>
      <c r="I81" s="29"/>
      <c r="J81" s="171"/>
      <c r="K81" s="29"/>
      <c r="L81" s="171"/>
      <c r="M81" s="29"/>
      <c r="N81" s="171"/>
      <c r="O81" s="9"/>
      <c r="P81" s="9"/>
    </row>
    <row r="82" spans="1:16" ht="15" customHeight="1">
      <c r="A82" s="9"/>
      <c r="B82" s="205" t="s">
        <v>236</v>
      </c>
      <c r="C82" s="206"/>
      <c r="D82" s="206"/>
      <c r="E82" s="206"/>
      <c r="F82" s="207"/>
      <c r="G82" s="9"/>
      <c r="H82" s="9"/>
      <c r="I82" s="29"/>
      <c r="J82" s="9"/>
      <c r="K82" s="9"/>
      <c r="L82" s="9"/>
      <c r="M82" s="9"/>
      <c r="N82" s="9"/>
      <c r="O82" s="9"/>
      <c r="P82" s="9"/>
    </row>
    <row r="83" spans="1:16" ht="15" customHeight="1">
      <c r="A83" s="9"/>
      <c r="B83" s="202" t="s">
        <v>228</v>
      </c>
      <c r="C83" s="178">
        <f>'3 Direct mitigation'!$W$115</f>
        <v>109693.53559534806</v>
      </c>
      <c r="D83" s="208" t="s">
        <v>289</v>
      </c>
      <c r="E83" s="178">
        <f>'4 Indirect mitigation'!$W$115</f>
        <v>731290.2373023205</v>
      </c>
      <c r="F83" s="208" t="s">
        <v>289</v>
      </c>
      <c r="G83" s="9"/>
      <c r="H83" s="9"/>
      <c r="I83" s="29"/>
      <c r="J83" s="9"/>
      <c r="K83" s="9"/>
      <c r="L83" s="9"/>
      <c r="M83" s="9"/>
      <c r="N83" s="9"/>
      <c r="O83" s="9"/>
      <c r="P83" s="9"/>
    </row>
    <row r="84" spans="1:16" ht="15" customHeight="1">
      <c r="A84" s="9"/>
      <c r="B84" s="204" t="s">
        <v>74</v>
      </c>
      <c r="C84" s="178">
        <f>'3 Direct mitigation'!$X$115</f>
        <v>2193870.711906961</v>
      </c>
      <c r="D84" s="209" t="s">
        <v>229</v>
      </c>
      <c r="E84" s="178">
        <f>'4 Indirect mitigation'!$X$115</f>
        <v>14625804.746046409</v>
      </c>
      <c r="F84" s="209" t="s">
        <v>229</v>
      </c>
      <c r="G84" s="9"/>
      <c r="H84" s="9"/>
      <c r="I84" s="29"/>
      <c r="J84" s="9"/>
      <c r="K84" s="9"/>
      <c r="L84" s="9"/>
      <c r="M84" s="9"/>
      <c r="N84" s="9"/>
      <c r="O84" s="9"/>
      <c r="P84" s="9"/>
    </row>
    <row r="85" spans="1:16" ht="15" customHeight="1">
      <c r="A85" s="9"/>
      <c r="B85" s="9"/>
      <c r="C85" s="9"/>
      <c r="D85" s="9"/>
      <c r="E85" s="9"/>
      <c r="F85" s="9"/>
      <c r="G85" s="9"/>
      <c r="H85" s="9"/>
      <c r="I85" s="9"/>
      <c r="J85" s="9"/>
      <c r="K85" s="9"/>
      <c r="L85" s="9"/>
      <c r="M85" s="9"/>
      <c r="N85" s="9"/>
      <c r="O85" s="9"/>
      <c r="P85" s="9"/>
    </row>
    <row r="86" spans="1:16" ht="15" customHeight="1">
      <c r="A86" s="9"/>
      <c r="B86" s="9"/>
      <c r="C86" s="9"/>
      <c r="D86" s="9"/>
      <c r="E86" s="9"/>
      <c r="F86" s="9"/>
      <c r="G86" s="9"/>
      <c r="H86" s="9"/>
      <c r="I86" s="9"/>
      <c r="J86" s="9"/>
      <c r="K86" s="9"/>
      <c r="L86" s="9"/>
      <c r="M86" s="9"/>
      <c r="N86" s="9"/>
      <c r="O86" s="9"/>
      <c r="P86" s="9"/>
    </row>
    <row r="87" spans="1:16" ht="15" customHeight="1">
      <c r="A87" s="3"/>
      <c r="B87" s="4"/>
      <c r="C87" s="4"/>
      <c r="D87" s="5"/>
      <c r="E87" s="5"/>
      <c r="F87" s="5"/>
      <c r="G87" s="6"/>
      <c r="H87" s="6"/>
      <c r="I87" s="6"/>
      <c r="J87" s="6"/>
      <c r="K87" s="7"/>
      <c r="L87" s="7"/>
      <c r="M87" s="7"/>
      <c r="N87" s="7"/>
      <c r="O87" s="7"/>
      <c r="P87" s="7"/>
    </row>
  </sheetData>
  <mergeCells count="30">
    <mergeCell ref="L12:M12"/>
    <mergeCell ref="A3:G4"/>
    <mergeCell ref="B11:H11"/>
    <mergeCell ref="B12:H12"/>
    <mergeCell ref="B13:H13"/>
    <mergeCell ref="L13:M13"/>
    <mergeCell ref="I56:P56"/>
    <mergeCell ref="A55:B55"/>
    <mergeCell ref="A56:B56"/>
    <mergeCell ref="I55:P55"/>
    <mergeCell ref="A59:P59"/>
    <mergeCell ref="I53:P53"/>
    <mergeCell ref="A24:B24"/>
    <mergeCell ref="B27:F32"/>
    <mergeCell ref="L14:M14"/>
    <mergeCell ref="L15:M15"/>
    <mergeCell ref="A37:B37"/>
    <mergeCell ref="B14:H14"/>
    <mergeCell ref="B15:H15"/>
    <mergeCell ref="A23:B23"/>
    <mergeCell ref="A38:B38"/>
    <mergeCell ref="B41:F46"/>
    <mergeCell ref="A53:B53"/>
    <mergeCell ref="D54:E54"/>
    <mergeCell ref="A54:B54"/>
    <mergeCell ref="E60:F60"/>
    <mergeCell ref="C81:D81"/>
    <mergeCell ref="E81:F81"/>
    <mergeCell ref="C60:D60"/>
    <mergeCell ref="A60:A61"/>
  </mergeCells>
  <conditionalFormatting sqref="L12:M12">
    <cfRule type="cellIs" priority="5" dxfId="34" operator="greaterThan">
      <formula>66</formula>
    </cfRule>
  </conditionalFormatting>
  <conditionalFormatting sqref="C64:F66 C68:F77 C67:E67">
    <cfRule type="notContainsBlanks" priority="4" dxfId="32">
      <formula>LEN(TRIM(C64))&gt;0</formula>
    </cfRule>
  </conditionalFormatting>
  <conditionalFormatting sqref="F67">
    <cfRule type="notContainsBlanks" priority="1" dxfId="32">
      <formula>LEN(TRIM(F67))&gt;0</formula>
    </cfRule>
  </conditionalFormatting>
  <dataValidations count="7">
    <dataValidation allowBlank="1" showInputMessage="1" showErrorMessage="1" prompt="Optional input - e.g. to explain main approach." sqref="B27:F32 B41:F46 I53:P54"/>
    <dataValidation allowBlank="1" showInputMessage="1" showErrorMessage="1" prompt="For added project or sector specific key performance indicators, please provide here an explanation about the indicators." sqref="I55:P56"/>
    <dataValidation allowBlank="1" showInputMessage="1" showErrorMessage="1" prompt="Optional input - to add project or sector specific performance indicators - please add further rows as required." sqref="A55:B56 D55:F56 C56"/>
    <dataValidation allowBlank="1" showInputMessage="1" showErrorMessage="1" prompt="Please do not change formulas, except for a situation in which the specific NSP circumstances require to do so. For instance, formulas may be adjusted or replaced by own formulas using cell references to the calculations, mainly in sheet 3 and sheet 4." sqref="D23:F24 D37:F38 D53:F53 D54:E54 E83:E84 C83:C84 C63:F81"/>
    <dataValidation type="list" allowBlank="1" showInputMessage="1" showErrorMessage="1" sqref="L11">
      <formula1>Admin!$D$5:$D$11</formula1>
    </dataValidation>
    <dataValidation type="list" allowBlank="1" showInputMessage="1" showErrorMessage="1" sqref="M11">
      <formula1>Admin!$E$5:$E$18</formula1>
    </dataValidation>
    <dataValidation type="list" allowBlank="1" showInputMessage="1" showErrorMessage="1" sqref="L14:M15">
      <formula1>Admin!$C$5:$C$13</formula1>
    </dataValidation>
  </dataValidations>
  <hyperlinks>
    <hyperlink ref="B5" location="Introduction!A1" display="Goto Instruction"/>
  </hyperlinks>
  <printOptions/>
  <pageMargins left="0.7" right="0.7" top="0.787401575" bottom="0.7874015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62"/>
  <sheetViews>
    <sheetView zoomScale="80" zoomScaleNormal="80" workbookViewId="0" topLeftCell="A21">
      <selection activeCell="V14" sqref="V14"/>
    </sheetView>
  </sheetViews>
  <sheetFormatPr defaultColWidth="10.8515625" defaultRowHeight="15" customHeight="1"/>
  <cols>
    <col min="1" max="1" width="24.57421875" style="14" customWidth="1"/>
    <col min="2" max="2" width="17.421875" style="14" customWidth="1"/>
    <col min="3" max="16" width="12.57421875" style="14" customWidth="1"/>
    <col min="17" max="16384" width="10.8515625" style="14" customWidth="1"/>
  </cols>
  <sheetData>
    <row r="1" spans="1:16" ht="15" customHeight="1">
      <c r="A1" s="3"/>
      <c r="B1" s="4"/>
      <c r="C1" s="4"/>
      <c r="D1" s="5"/>
      <c r="E1" s="5"/>
      <c r="F1" s="5"/>
      <c r="G1" s="6"/>
      <c r="H1" s="6"/>
      <c r="I1" s="6"/>
      <c r="J1" s="6"/>
      <c r="K1" s="7"/>
      <c r="L1" s="7"/>
      <c r="M1" s="7"/>
      <c r="N1" s="7"/>
      <c r="O1" s="7"/>
      <c r="P1" s="7"/>
    </row>
    <row r="2" spans="1:16" ht="15" customHeight="1">
      <c r="A2" s="9"/>
      <c r="B2" s="9"/>
      <c r="C2" s="9"/>
      <c r="D2" s="9"/>
      <c r="E2" s="9"/>
      <c r="F2" s="9"/>
      <c r="G2" s="9"/>
      <c r="H2" s="9"/>
      <c r="I2" s="9"/>
      <c r="J2" s="9"/>
      <c r="K2" s="9"/>
      <c r="L2" s="9"/>
      <c r="M2" s="9"/>
      <c r="N2" s="9"/>
      <c r="O2" s="9"/>
      <c r="P2" s="9"/>
    </row>
    <row r="3" spans="1:16" ht="15" customHeight="1">
      <c r="A3" s="302" t="str">
        <f>Admin!$A$14</f>
        <v>NAMA Facility 7th Call - Outline Annex 6 GHG mitigation potential</v>
      </c>
      <c r="B3" s="302"/>
      <c r="C3" s="302"/>
      <c r="D3" s="302"/>
      <c r="E3" s="302"/>
      <c r="F3" s="302"/>
      <c r="G3" s="302"/>
      <c r="H3" s="9"/>
      <c r="I3" s="9"/>
      <c r="J3" s="9"/>
      <c r="K3" s="9"/>
      <c r="L3" s="9"/>
      <c r="M3" s="9"/>
      <c r="N3" s="9"/>
      <c r="O3" s="9"/>
      <c r="P3" s="9"/>
    </row>
    <row r="4" spans="1:16" ht="15" customHeight="1">
      <c r="A4" s="302"/>
      <c r="B4" s="302"/>
      <c r="C4" s="302"/>
      <c r="D4" s="302"/>
      <c r="E4" s="302"/>
      <c r="F4" s="302"/>
      <c r="G4" s="302"/>
      <c r="H4" s="9"/>
      <c r="I4" s="9"/>
      <c r="J4" s="9"/>
      <c r="K4" s="9"/>
      <c r="L4" s="9"/>
      <c r="M4" s="9"/>
      <c r="N4" s="9"/>
      <c r="O4" s="9"/>
      <c r="P4" s="9"/>
    </row>
    <row r="5" spans="1:16" ht="15" customHeight="1">
      <c r="A5" s="64" t="s">
        <v>201</v>
      </c>
      <c r="C5" s="11" t="s">
        <v>122</v>
      </c>
      <c r="D5" s="9"/>
      <c r="E5" s="11" t="s">
        <v>123</v>
      </c>
      <c r="F5" s="9"/>
      <c r="G5" s="9"/>
      <c r="H5" s="9"/>
      <c r="I5" s="9"/>
      <c r="J5" s="9"/>
      <c r="K5" s="9"/>
      <c r="L5" s="9"/>
      <c r="M5" s="9"/>
      <c r="N5" s="9"/>
      <c r="O5" s="9"/>
      <c r="P5" s="9"/>
    </row>
    <row r="6" spans="1:16" ht="15" customHeight="1">
      <c r="A6" s="9"/>
      <c r="B6" s="9"/>
      <c r="C6" s="9"/>
      <c r="D6" s="9"/>
      <c r="E6" s="9"/>
      <c r="F6" s="9"/>
      <c r="G6" s="9"/>
      <c r="H6" s="9"/>
      <c r="I6" s="9"/>
      <c r="J6" s="9"/>
      <c r="K6" s="9"/>
      <c r="L6" s="9"/>
      <c r="M6" s="9"/>
      <c r="N6" s="9"/>
      <c r="O6" s="9"/>
      <c r="P6" s="9"/>
    </row>
    <row r="7" spans="1:16" ht="15" customHeight="1">
      <c r="A7" s="9"/>
      <c r="B7" s="9"/>
      <c r="C7" s="9"/>
      <c r="D7" s="9"/>
      <c r="E7" s="9"/>
      <c r="F7" s="9"/>
      <c r="G7" s="9"/>
      <c r="H7" s="9"/>
      <c r="I7" s="9"/>
      <c r="J7" s="9"/>
      <c r="K7" s="9"/>
      <c r="L7" s="9"/>
      <c r="M7" s="9"/>
      <c r="N7" s="9"/>
      <c r="O7" s="9"/>
      <c r="P7" s="9"/>
    </row>
    <row r="8" spans="1:18" ht="15" customHeight="1">
      <c r="A8" s="12" t="s">
        <v>231</v>
      </c>
      <c r="B8" s="13"/>
      <c r="C8" s="13"/>
      <c r="D8" s="13"/>
      <c r="E8" s="13"/>
      <c r="F8" s="13"/>
      <c r="G8" s="13"/>
      <c r="H8" s="13"/>
      <c r="I8" s="13"/>
      <c r="J8" s="13"/>
      <c r="K8" s="13"/>
      <c r="L8" s="13"/>
      <c r="M8" s="13"/>
      <c r="N8" s="13"/>
      <c r="O8" s="13"/>
      <c r="P8" s="13"/>
      <c r="Q8" s="8"/>
      <c r="R8" s="8"/>
    </row>
    <row r="9" spans="1:18" ht="15" customHeight="1">
      <c r="A9" s="15"/>
      <c r="B9" s="15"/>
      <c r="C9" s="15"/>
      <c r="D9" s="15"/>
      <c r="E9" s="15"/>
      <c r="F9" s="15"/>
      <c r="G9" s="15"/>
      <c r="H9" s="15"/>
      <c r="I9" s="15"/>
      <c r="J9" s="15"/>
      <c r="K9" s="15"/>
      <c r="L9" s="15"/>
      <c r="M9" s="15"/>
      <c r="N9" s="15"/>
      <c r="O9" s="15"/>
      <c r="P9" s="15"/>
      <c r="Q9" s="8"/>
      <c r="R9" s="8"/>
    </row>
    <row r="10" spans="1:16" s="65" customFormat="1" ht="30" customHeight="1">
      <c r="A10" s="358" t="s">
        <v>235</v>
      </c>
      <c r="B10" s="358"/>
      <c r="C10" s="358"/>
      <c r="D10" s="358"/>
      <c r="E10" s="358"/>
      <c r="F10" s="358"/>
      <c r="G10" s="358"/>
      <c r="H10" s="358"/>
      <c r="I10" s="358"/>
      <c r="J10" s="358"/>
      <c r="K10" s="358"/>
      <c r="L10" s="358"/>
      <c r="M10" s="358"/>
      <c r="N10" s="358"/>
      <c r="O10" s="358"/>
      <c r="P10" s="358"/>
    </row>
    <row r="11" spans="1:16" s="65" customFormat="1" ht="15" customHeight="1">
      <c r="A11" s="66"/>
      <c r="B11" s="66"/>
      <c r="C11" s="66"/>
      <c r="D11" s="66"/>
      <c r="E11" s="66"/>
      <c r="F11" s="66"/>
      <c r="G11" s="66"/>
      <c r="H11" s="66"/>
      <c r="I11" s="66"/>
      <c r="J11" s="66"/>
      <c r="K11" s="66"/>
      <c r="L11" s="66"/>
      <c r="M11" s="66"/>
      <c r="N11" s="66"/>
      <c r="O11" s="66"/>
      <c r="P11" s="66"/>
    </row>
    <row r="12" spans="1:16" ht="15" customHeight="1">
      <c r="A12" s="15"/>
      <c r="B12" s="67" t="s">
        <v>101</v>
      </c>
      <c r="C12" s="359" t="s">
        <v>293</v>
      </c>
      <c r="D12" s="360"/>
      <c r="E12" s="360"/>
      <c r="F12" s="360"/>
      <c r="G12" s="360"/>
      <c r="H12" s="360"/>
      <c r="I12" s="360"/>
      <c r="J12" s="360"/>
      <c r="K12" s="360"/>
      <c r="L12" s="360"/>
      <c r="M12" s="360"/>
      <c r="N12" s="360"/>
      <c r="O12" s="360"/>
      <c r="P12" s="361"/>
    </row>
    <row r="13" spans="1:16" ht="15" customHeight="1">
      <c r="A13" s="15"/>
      <c r="B13" s="15"/>
      <c r="C13" s="15"/>
      <c r="D13" s="15"/>
      <c r="E13" s="15"/>
      <c r="F13" s="15"/>
      <c r="G13" s="15"/>
      <c r="H13" s="15"/>
      <c r="I13" s="15"/>
      <c r="J13" s="15"/>
      <c r="K13" s="15"/>
      <c r="L13" s="15"/>
      <c r="M13" s="15"/>
      <c r="N13" s="15"/>
      <c r="O13" s="15"/>
      <c r="P13" s="15"/>
    </row>
    <row r="14" spans="1:16" ht="15" customHeight="1">
      <c r="A14" s="377" t="s">
        <v>35</v>
      </c>
      <c r="B14" s="377"/>
      <c r="C14" s="68" t="s">
        <v>5</v>
      </c>
      <c r="D14" s="69" t="s">
        <v>30</v>
      </c>
      <c r="E14" s="378" t="s">
        <v>34</v>
      </c>
      <c r="F14" s="378"/>
      <c r="G14" s="378"/>
      <c r="H14" s="378"/>
      <c r="I14" s="378"/>
      <c r="J14" s="378"/>
      <c r="K14" s="366" t="s">
        <v>31</v>
      </c>
      <c r="L14" s="366"/>
      <c r="M14" s="366"/>
      <c r="N14" s="366"/>
      <c r="O14" s="366"/>
      <c r="P14" s="236" t="s">
        <v>75</v>
      </c>
    </row>
    <row r="15" spans="1:16" ht="15" customHeight="1">
      <c r="A15" s="240"/>
      <c r="B15" s="240"/>
      <c r="C15" s="240"/>
      <c r="D15" s="240"/>
      <c r="E15" s="240"/>
      <c r="F15" s="240"/>
      <c r="G15" s="240"/>
      <c r="H15" s="240"/>
      <c r="I15" s="240"/>
      <c r="J15" s="240"/>
      <c r="K15" s="240"/>
      <c r="L15" s="240"/>
      <c r="M15" s="240"/>
      <c r="N15" s="240"/>
      <c r="O15" s="240"/>
      <c r="P15" s="240"/>
    </row>
    <row r="16" spans="1:16" ht="15" customHeight="1">
      <c r="A16" s="369" t="s">
        <v>128</v>
      </c>
      <c r="B16" s="370"/>
      <c r="C16" s="237" t="s">
        <v>129</v>
      </c>
      <c r="D16" s="238">
        <v>1</v>
      </c>
      <c r="E16" s="371" t="s">
        <v>196</v>
      </c>
      <c r="F16" s="372"/>
      <c r="G16" s="372"/>
      <c r="H16" s="372"/>
      <c r="I16" s="372"/>
      <c r="J16" s="373"/>
      <c r="K16" s="374" t="s">
        <v>195</v>
      </c>
      <c r="L16" s="375"/>
      <c r="M16" s="375"/>
      <c r="N16" s="375"/>
      <c r="O16" s="376"/>
      <c r="P16" s="239" t="s">
        <v>77</v>
      </c>
    </row>
    <row r="17" spans="1:16" ht="15" customHeight="1">
      <c r="A17" s="367" t="s">
        <v>130</v>
      </c>
      <c r="B17" s="368"/>
      <c r="C17" s="70" t="s">
        <v>131</v>
      </c>
      <c r="D17" s="71">
        <v>28</v>
      </c>
      <c r="E17" s="353" t="s">
        <v>196</v>
      </c>
      <c r="F17" s="354"/>
      <c r="G17" s="354"/>
      <c r="H17" s="354"/>
      <c r="I17" s="354"/>
      <c r="J17" s="355"/>
      <c r="K17" s="357" t="s">
        <v>195</v>
      </c>
      <c r="L17" s="352"/>
      <c r="M17" s="352"/>
      <c r="N17" s="352"/>
      <c r="O17" s="356"/>
      <c r="P17" s="72" t="s">
        <v>77</v>
      </c>
    </row>
    <row r="18" spans="1:16" ht="15" customHeight="1">
      <c r="A18" s="73" t="s">
        <v>132</v>
      </c>
      <c r="B18" s="74"/>
      <c r="C18" s="70" t="s">
        <v>133</v>
      </c>
      <c r="D18" s="71">
        <v>265</v>
      </c>
      <c r="E18" s="353" t="s">
        <v>196</v>
      </c>
      <c r="F18" s="354"/>
      <c r="G18" s="354"/>
      <c r="H18" s="354"/>
      <c r="I18" s="354"/>
      <c r="J18" s="355"/>
      <c r="K18" s="357" t="s">
        <v>195</v>
      </c>
      <c r="L18" s="352"/>
      <c r="M18" s="352"/>
      <c r="N18" s="352"/>
      <c r="O18" s="356"/>
      <c r="P18" s="72" t="s">
        <v>77</v>
      </c>
    </row>
    <row r="19" spans="1:16" ht="15" customHeight="1">
      <c r="A19" s="73" t="s">
        <v>134</v>
      </c>
      <c r="B19" s="74"/>
      <c r="C19" s="70" t="s">
        <v>135</v>
      </c>
      <c r="D19" s="147">
        <v>23500</v>
      </c>
      <c r="E19" s="353" t="s">
        <v>196</v>
      </c>
      <c r="F19" s="354"/>
      <c r="G19" s="354"/>
      <c r="H19" s="354"/>
      <c r="I19" s="354"/>
      <c r="J19" s="355"/>
      <c r="K19" s="357" t="s">
        <v>195</v>
      </c>
      <c r="L19" s="352"/>
      <c r="M19" s="352"/>
      <c r="N19" s="352"/>
      <c r="O19" s="356"/>
      <c r="P19" s="72" t="s">
        <v>77</v>
      </c>
    </row>
    <row r="20" spans="1:16" ht="15" customHeight="1">
      <c r="A20" s="134" t="s">
        <v>193</v>
      </c>
      <c r="B20" s="74"/>
      <c r="C20" s="135" t="s">
        <v>194</v>
      </c>
      <c r="D20" s="147">
        <v>16100</v>
      </c>
      <c r="E20" s="353" t="s">
        <v>196</v>
      </c>
      <c r="F20" s="354"/>
      <c r="G20" s="354"/>
      <c r="H20" s="354"/>
      <c r="I20" s="354"/>
      <c r="J20" s="355"/>
      <c r="K20" s="357" t="s">
        <v>195</v>
      </c>
      <c r="L20" s="352"/>
      <c r="M20" s="352"/>
      <c r="N20" s="352"/>
      <c r="O20" s="356"/>
      <c r="P20" s="72" t="s">
        <v>77</v>
      </c>
    </row>
    <row r="21" spans="1:16" ht="29.5" customHeight="1">
      <c r="A21" s="367" t="s">
        <v>257</v>
      </c>
      <c r="B21" s="368"/>
      <c r="C21" s="71" t="s">
        <v>259</v>
      </c>
      <c r="D21" s="71">
        <v>0.65</v>
      </c>
      <c r="E21" s="351" t="s">
        <v>255</v>
      </c>
      <c r="F21" s="352"/>
      <c r="G21" s="352"/>
      <c r="H21" s="352"/>
      <c r="I21" s="352"/>
      <c r="J21" s="356"/>
      <c r="K21" s="351" t="s">
        <v>256</v>
      </c>
      <c r="L21" s="352"/>
      <c r="M21" s="352"/>
      <c r="N21" s="352"/>
      <c r="O21" s="352"/>
      <c r="P21" s="72" t="s">
        <v>197</v>
      </c>
    </row>
    <row r="22" spans="1:16" ht="30" customHeight="1">
      <c r="A22" s="364" t="s">
        <v>303</v>
      </c>
      <c r="B22" s="365"/>
      <c r="C22" s="71" t="s">
        <v>258</v>
      </c>
      <c r="D22" s="296">
        <f>'Auxiliary calculation '!F21</f>
        <v>0.4006588235294117</v>
      </c>
      <c r="E22" s="351" t="s">
        <v>385</v>
      </c>
      <c r="F22" s="352"/>
      <c r="G22" s="352"/>
      <c r="H22" s="352"/>
      <c r="I22" s="352"/>
      <c r="J22" s="356"/>
      <c r="K22" s="351" t="s">
        <v>389</v>
      </c>
      <c r="L22" s="352"/>
      <c r="M22" s="352"/>
      <c r="N22" s="352"/>
      <c r="O22" s="352"/>
      <c r="P22" s="72" t="s">
        <v>197</v>
      </c>
    </row>
    <row r="23" spans="1:16" ht="30" customHeight="1">
      <c r="A23" s="364" t="s">
        <v>304</v>
      </c>
      <c r="B23" s="365"/>
      <c r="C23" s="71" t="s">
        <v>258</v>
      </c>
      <c r="D23" s="296">
        <f>'Auxiliary calculation '!M21</f>
        <v>0.20032941176470584</v>
      </c>
      <c r="E23" s="353" t="s">
        <v>305</v>
      </c>
      <c r="F23" s="354"/>
      <c r="G23" s="354"/>
      <c r="H23" s="354"/>
      <c r="I23" s="354"/>
      <c r="J23" s="355"/>
      <c r="K23" s="351" t="s">
        <v>373</v>
      </c>
      <c r="L23" s="352"/>
      <c r="M23" s="352"/>
      <c r="N23" s="352"/>
      <c r="O23" s="352"/>
      <c r="P23" s="72" t="s">
        <v>198</v>
      </c>
    </row>
    <row r="24" spans="1:16" ht="29.15" customHeight="1">
      <c r="A24" s="367" t="s">
        <v>287</v>
      </c>
      <c r="B24" s="368"/>
      <c r="C24" s="70" t="s">
        <v>281</v>
      </c>
      <c r="D24" s="71">
        <v>0.5</v>
      </c>
      <c r="E24" s="351" t="s">
        <v>306</v>
      </c>
      <c r="F24" s="352"/>
      <c r="G24" s="352"/>
      <c r="H24" s="352"/>
      <c r="I24" s="352"/>
      <c r="J24" s="356"/>
      <c r="K24" s="351" t="s">
        <v>282</v>
      </c>
      <c r="L24" s="352"/>
      <c r="M24" s="352"/>
      <c r="N24" s="352"/>
      <c r="O24" s="352"/>
      <c r="P24" s="72" t="s">
        <v>198</v>
      </c>
    </row>
    <row r="25" spans="1:16" ht="15" customHeight="1">
      <c r="A25" s="367" t="s">
        <v>32</v>
      </c>
      <c r="B25" s="368"/>
      <c r="C25" s="70" t="s">
        <v>81</v>
      </c>
      <c r="D25" s="71">
        <v>20</v>
      </c>
      <c r="E25" s="353" t="s">
        <v>300</v>
      </c>
      <c r="F25" s="354"/>
      <c r="G25" s="354"/>
      <c r="H25" s="354"/>
      <c r="I25" s="354"/>
      <c r="J25" s="355"/>
      <c r="K25" s="351" t="s">
        <v>299</v>
      </c>
      <c r="L25" s="352"/>
      <c r="M25" s="352"/>
      <c r="N25" s="352"/>
      <c r="O25" s="356"/>
      <c r="P25" s="72" t="s">
        <v>198</v>
      </c>
    </row>
    <row r="26" spans="1:16" ht="36" customHeight="1">
      <c r="A26" s="364" t="s">
        <v>297</v>
      </c>
      <c r="B26" s="365"/>
      <c r="C26" s="70" t="s">
        <v>296</v>
      </c>
      <c r="D26" s="71"/>
      <c r="E26" s="351" t="s">
        <v>334</v>
      </c>
      <c r="F26" s="352"/>
      <c r="G26" s="352"/>
      <c r="H26" s="352"/>
      <c r="I26" s="352"/>
      <c r="J26" s="356"/>
      <c r="K26" s="351" t="s">
        <v>298</v>
      </c>
      <c r="L26" s="352"/>
      <c r="M26" s="352"/>
      <c r="N26" s="352"/>
      <c r="O26" s="352"/>
      <c r="P26" s="72" t="s">
        <v>198</v>
      </c>
    </row>
    <row r="27" spans="1:16" ht="15" customHeight="1">
      <c r="A27" s="362" t="s">
        <v>270</v>
      </c>
      <c r="B27" s="363"/>
      <c r="C27" s="70"/>
      <c r="D27" s="71"/>
      <c r="E27" s="353"/>
      <c r="F27" s="354"/>
      <c r="G27" s="354"/>
      <c r="H27" s="354"/>
      <c r="I27" s="354"/>
      <c r="J27" s="355"/>
      <c r="K27" s="351"/>
      <c r="L27" s="352"/>
      <c r="M27" s="352"/>
      <c r="N27" s="352"/>
      <c r="O27" s="352"/>
      <c r="P27" s="72"/>
    </row>
    <row r="28" spans="1:16" ht="15" customHeight="1">
      <c r="A28" s="241" t="s">
        <v>307</v>
      </c>
      <c r="B28" s="234"/>
      <c r="C28" s="135"/>
      <c r="D28" s="71"/>
      <c r="E28" s="230"/>
      <c r="F28" s="231"/>
      <c r="G28" s="231"/>
      <c r="H28" s="231"/>
      <c r="I28" s="231"/>
      <c r="J28" s="232"/>
      <c r="K28" s="228"/>
      <c r="L28" s="229"/>
      <c r="M28" s="229"/>
      <c r="N28" s="229"/>
      <c r="O28" s="229"/>
      <c r="P28" s="72"/>
    </row>
    <row r="29" spans="1:16" ht="15" customHeight="1">
      <c r="A29" s="349" t="s">
        <v>266</v>
      </c>
      <c r="B29" s="350"/>
      <c r="C29" s="70" t="s">
        <v>265</v>
      </c>
      <c r="D29" s="71">
        <f>6*4*70</f>
        <v>1680</v>
      </c>
      <c r="E29" s="353" t="s">
        <v>308</v>
      </c>
      <c r="F29" s="354"/>
      <c r="G29" s="354"/>
      <c r="H29" s="354"/>
      <c r="I29" s="354"/>
      <c r="J29" s="355"/>
      <c r="K29" s="351" t="s">
        <v>268</v>
      </c>
      <c r="L29" s="352"/>
      <c r="M29" s="352"/>
      <c r="N29" s="352"/>
      <c r="O29" s="352"/>
      <c r="P29" s="72" t="s">
        <v>197</v>
      </c>
    </row>
    <row r="30" spans="1:16" ht="15" customHeight="1">
      <c r="A30" s="349" t="s">
        <v>263</v>
      </c>
      <c r="B30" s="350"/>
      <c r="C30" s="70" t="s">
        <v>285</v>
      </c>
      <c r="D30" s="71">
        <v>280</v>
      </c>
      <c r="E30" s="353" t="s">
        <v>314</v>
      </c>
      <c r="F30" s="354"/>
      <c r="G30" s="354"/>
      <c r="H30" s="354"/>
      <c r="I30" s="354"/>
      <c r="J30" s="355"/>
      <c r="K30" s="351" t="s">
        <v>267</v>
      </c>
      <c r="L30" s="352"/>
      <c r="M30" s="352"/>
      <c r="N30" s="352"/>
      <c r="O30" s="352"/>
      <c r="P30" s="72" t="s">
        <v>198</v>
      </c>
    </row>
    <row r="31" spans="1:16" ht="15" customHeight="1">
      <c r="A31" s="349" t="s">
        <v>262</v>
      </c>
      <c r="B31" s="350"/>
      <c r="C31" s="135" t="s">
        <v>269</v>
      </c>
      <c r="D31" s="71">
        <v>1500</v>
      </c>
      <c r="E31" s="353" t="s">
        <v>313</v>
      </c>
      <c r="F31" s="354"/>
      <c r="G31" s="354"/>
      <c r="H31" s="354"/>
      <c r="I31" s="354"/>
      <c r="J31" s="355"/>
      <c r="K31" s="351" t="s">
        <v>267</v>
      </c>
      <c r="L31" s="352"/>
      <c r="M31" s="352"/>
      <c r="N31" s="352"/>
      <c r="O31" s="352"/>
      <c r="P31" s="72" t="s">
        <v>198</v>
      </c>
    </row>
    <row r="32" spans="1:16" ht="15.5">
      <c r="A32" s="349" t="s">
        <v>320</v>
      </c>
      <c r="B32" s="350"/>
      <c r="C32" s="135" t="s">
        <v>260</v>
      </c>
      <c r="D32" s="191">
        <f>D30*D29/1000</f>
        <v>470.4</v>
      </c>
      <c r="E32" s="353" t="s">
        <v>311</v>
      </c>
      <c r="F32" s="354"/>
      <c r="G32" s="354"/>
      <c r="H32" s="354"/>
      <c r="I32" s="354"/>
      <c r="J32" s="355"/>
      <c r="K32" s="351" t="s">
        <v>271</v>
      </c>
      <c r="L32" s="352"/>
      <c r="M32" s="352"/>
      <c r="N32" s="352"/>
      <c r="O32" s="352"/>
      <c r="P32" s="72" t="s">
        <v>77</v>
      </c>
    </row>
    <row r="33" spans="1:16" ht="15.5">
      <c r="A33" s="349" t="s">
        <v>321</v>
      </c>
      <c r="B33" s="350"/>
      <c r="C33" s="135" t="s">
        <v>264</v>
      </c>
      <c r="D33" s="71">
        <f>6*4*D31/10^3</f>
        <v>36</v>
      </c>
      <c r="E33" s="353" t="s">
        <v>312</v>
      </c>
      <c r="F33" s="354"/>
      <c r="G33" s="354"/>
      <c r="H33" s="354"/>
      <c r="I33" s="354"/>
      <c r="J33" s="355"/>
      <c r="K33" s="351" t="s">
        <v>271</v>
      </c>
      <c r="L33" s="352"/>
      <c r="M33" s="352"/>
      <c r="N33" s="352"/>
      <c r="O33" s="352"/>
      <c r="P33" s="72" t="s">
        <v>77</v>
      </c>
    </row>
    <row r="34" spans="1:16" ht="15.5">
      <c r="A34" s="235" t="s">
        <v>315</v>
      </c>
      <c r="B34" s="233"/>
      <c r="C34" s="135"/>
      <c r="D34" s="71"/>
      <c r="E34" s="230"/>
      <c r="F34" s="231"/>
      <c r="G34" s="231"/>
      <c r="H34" s="231"/>
      <c r="I34" s="231"/>
      <c r="J34" s="232"/>
      <c r="K34" s="228"/>
      <c r="L34" s="229"/>
      <c r="M34" s="229"/>
      <c r="N34" s="229"/>
      <c r="O34" s="229"/>
      <c r="P34" s="72"/>
    </row>
    <row r="35" spans="1:16" ht="25" customHeight="1">
      <c r="A35" s="349" t="s">
        <v>309</v>
      </c>
      <c r="B35" s="350"/>
      <c r="C35" s="135" t="s">
        <v>281</v>
      </c>
      <c r="D35" s="71">
        <v>40</v>
      </c>
      <c r="E35" s="351" t="s">
        <v>374</v>
      </c>
      <c r="F35" s="352"/>
      <c r="G35" s="352"/>
      <c r="H35" s="352"/>
      <c r="I35" s="352"/>
      <c r="J35" s="356"/>
      <c r="K35" s="351" t="s">
        <v>268</v>
      </c>
      <c r="L35" s="352"/>
      <c r="M35" s="352"/>
      <c r="N35" s="352"/>
      <c r="O35" s="352"/>
      <c r="P35" s="72" t="s">
        <v>198</v>
      </c>
    </row>
    <row r="36" spans="1:16" ht="26.15" customHeight="1">
      <c r="A36" s="349" t="s">
        <v>310</v>
      </c>
      <c r="B36" s="350"/>
      <c r="C36" s="135" t="s">
        <v>281</v>
      </c>
      <c r="D36" s="71">
        <v>20</v>
      </c>
      <c r="E36" s="351" t="s">
        <v>375</v>
      </c>
      <c r="F36" s="352"/>
      <c r="G36" s="352"/>
      <c r="H36" s="352"/>
      <c r="I36" s="352"/>
      <c r="J36" s="356"/>
      <c r="K36" s="351" t="s">
        <v>268</v>
      </c>
      <c r="L36" s="352"/>
      <c r="M36" s="352"/>
      <c r="N36" s="352"/>
      <c r="O36" s="352"/>
      <c r="P36" s="72" t="s">
        <v>198</v>
      </c>
    </row>
    <row r="37" spans="1:16" ht="15.5">
      <c r="A37" s="349" t="s">
        <v>316</v>
      </c>
      <c r="B37" s="350"/>
      <c r="C37" s="135" t="s">
        <v>285</v>
      </c>
      <c r="D37" s="71">
        <f>D30*(1-D35/100)</f>
        <v>168</v>
      </c>
      <c r="E37" s="353" t="s">
        <v>322</v>
      </c>
      <c r="F37" s="354"/>
      <c r="G37" s="354"/>
      <c r="H37" s="354"/>
      <c r="I37" s="354"/>
      <c r="J37" s="355"/>
      <c r="K37" s="351" t="s">
        <v>271</v>
      </c>
      <c r="L37" s="352"/>
      <c r="M37" s="352"/>
      <c r="N37" s="352"/>
      <c r="O37" s="352"/>
      <c r="P37" s="72" t="s">
        <v>77</v>
      </c>
    </row>
    <row r="38" spans="1:16" ht="15.5">
      <c r="A38" s="349" t="s">
        <v>317</v>
      </c>
      <c r="B38" s="350"/>
      <c r="C38" s="135" t="s">
        <v>269</v>
      </c>
      <c r="D38" s="71">
        <f>D31*(1-D36/100)</f>
        <v>1200</v>
      </c>
      <c r="E38" s="353" t="s">
        <v>323</v>
      </c>
      <c r="F38" s="354"/>
      <c r="G38" s="354"/>
      <c r="H38" s="354"/>
      <c r="I38" s="354"/>
      <c r="J38" s="355"/>
      <c r="K38" s="351" t="s">
        <v>271</v>
      </c>
      <c r="L38" s="352"/>
      <c r="M38" s="352"/>
      <c r="N38" s="352"/>
      <c r="O38" s="352"/>
      <c r="P38" s="72" t="s">
        <v>77</v>
      </c>
    </row>
    <row r="39" spans="1:16" ht="15.5">
      <c r="A39" s="349" t="s">
        <v>318</v>
      </c>
      <c r="B39" s="350"/>
      <c r="C39" s="135" t="s">
        <v>260</v>
      </c>
      <c r="D39" s="191">
        <f>D37*D29/1000</f>
        <v>282.24</v>
      </c>
      <c r="E39" s="353" t="s">
        <v>324</v>
      </c>
      <c r="F39" s="354"/>
      <c r="G39" s="354"/>
      <c r="H39" s="354"/>
      <c r="I39" s="354"/>
      <c r="J39" s="355"/>
      <c r="K39" s="351" t="s">
        <v>271</v>
      </c>
      <c r="L39" s="352"/>
      <c r="M39" s="352"/>
      <c r="N39" s="352"/>
      <c r="O39" s="352"/>
      <c r="P39" s="72" t="s">
        <v>77</v>
      </c>
    </row>
    <row r="40" spans="1:16" ht="15" customHeight="1">
      <c r="A40" s="349" t="s">
        <v>261</v>
      </c>
      <c r="B40" s="350"/>
      <c r="C40" s="135" t="s">
        <v>260</v>
      </c>
      <c r="D40" s="191">
        <f>D32-D39</f>
        <v>188.15999999999997</v>
      </c>
      <c r="E40" s="353" t="s">
        <v>325</v>
      </c>
      <c r="F40" s="354"/>
      <c r="G40" s="354"/>
      <c r="H40" s="354"/>
      <c r="I40" s="354"/>
      <c r="J40" s="355"/>
      <c r="K40" s="351" t="s">
        <v>271</v>
      </c>
      <c r="L40" s="352"/>
      <c r="M40" s="352"/>
      <c r="N40" s="352"/>
      <c r="O40" s="352"/>
      <c r="P40" s="72" t="s">
        <v>77</v>
      </c>
    </row>
    <row r="41" spans="1:16" ht="15" customHeight="1">
      <c r="A41" s="349" t="s">
        <v>319</v>
      </c>
      <c r="B41" s="350"/>
      <c r="C41" s="135" t="s">
        <v>264</v>
      </c>
      <c r="D41" s="191">
        <f>6*4*D38/10^3</f>
        <v>28.8</v>
      </c>
      <c r="E41" s="353" t="s">
        <v>327</v>
      </c>
      <c r="F41" s="354"/>
      <c r="G41" s="354"/>
      <c r="H41" s="354"/>
      <c r="I41" s="354"/>
      <c r="J41" s="355"/>
      <c r="K41" s="351" t="s">
        <v>271</v>
      </c>
      <c r="L41" s="352"/>
      <c r="M41" s="352"/>
      <c r="N41" s="352"/>
      <c r="O41" s="352"/>
      <c r="P41" s="72" t="s">
        <v>77</v>
      </c>
    </row>
    <row r="42" spans="1:16" ht="15" customHeight="1">
      <c r="A42" s="349" t="s">
        <v>295</v>
      </c>
      <c r="B42" s="350"/>
      <c r="C42" s="135" t="s">
        <v>264</v>
      </c>
      <c r="D42" s="191">
        <f>D33-D41</f>
        <v>7.199999999999999</v>
      </c>
      <c r="E42" s="353" t="s">
        <v>326</v>
      </c>
      <c r="F42" s="354"/>
      <c r="G42" s="354"/>
      <c r="H42" s="354"/>
      <c r="I42" s="354"/>
      <c r="J42" s="355"/>
      <c r="K42" s="351" t="s">
        <v>271</v>
      </c>
      <c r="L42" s="352"/>
      <c r="M42" s="352"/>
      <c r="N42" s="352"/>
      <c r="O42" s="352"/>
      <c r="P42" s="72" t="s">
        <v>77</v>
      </c>
    </row>
    <row r="43" spans="1:16" ht="15" customHeight="1">
      <c r="A43" s="362" t="s">
        <v>272</v>
      </c>
      <c r="B43" s="363"/>
      <c r="C43" s="135"/>
      <c r="D43" s="71"/>
      <c r="E43" s="353"/>
      <c r="F43" s="354"/>
      <c r="G43" s="354"/>
      <c r="H43" s="354"/>
      <c r="I43" s="354"/>
      <c r="J43" s="355"/>
      <c r="K43" s="351"/>
      <c r="L43" s="352"/>
      <c r="M43" s="352"/>
      <c r="N43" s="352"/>
      <c r="O43" s="352"/>
      <c r="P43" s="72"/>
    </row>
    <row r="44" spans="1:16" ht="15" customHeight="1">
      <c r="A44" s="241" t="s">
        <v>307</v>
      </c>
      <c r="B44" s="234"/>
      <c r="C44" s="135"/>
      <c r="D44" s="71"/>
      <c r="E44" s="230"/>
      <c r="F44" s="231"/>
      <c r="G44" s="231"/>
      <c r="H44" s="231"/>
      <c r="I44" s="231"/>
      <c r="J44" s="232"/>
      <c r="K44" s="228"/>
      <c r="L44" s="229"/>
      <c r="M44" s="229"/>
      <c r="N44" s="229"/>
      <c r="O44" s="229"/>
      <c r="P44" s="72"/>
    </row>
    <row r="45" spans="1:16" ht="15" customHeight="1">
      <c r="A45" s="349" t="s">
        <v>266</v>
      </c>
      <c r="B45" s="350"/>
      <c r="C45" s="135" t="s">
        <v>265</v>
      </c>
      <c r="D45" s="71">
        <f>8*10*75</f>
        <v>6000</v>
      </c>
      <c r="E45" s="353" t="s">
        <v>328</v>
      </c>
      <c r="F45" s="354"/>
      <c r="G45" s="354"/>
      <c r="H45" s="354"/>
      <c r="I45" s="354"/>
      <c r="J45" s="355"/>
      <c r="K45" s="351" t="s">
        <v>268</v>
      </c>
      <c r="L45" s="352"/>
      <c r="M45" s="352"/>
      <c r="N45" s="352"/>
      <c r="O45" s="352"/>
      <c r="P45" s="72" t="s">
        <v>197</v>
      </c>
    </row>
    <row r="46" spans="1:16" ht="15" customHeight="1">
      <c r="A46" s="349" t="s">
        <v>263</v>
      </c>
      <c r="B46" s="350"/>
      <c r="C46" s="135" t="s">
        <v>285</v>
      </c>
      <c r="D46" s="71">
        <v>280</v>
      </c>
      <c r="E46" s="353" t="s">
        <v>314</v>
      </c>
      <c r="F46" s="354"/>
      <c r="G46" s="354"/>
      <c r="H46" s="354"/>
      <c r="I46" s="354"/>
      <c r="J46" s="355"/>
      <c r="K46" s="351" t="s">
        <v>267</v>
      </c>
      <c r="L46" s="352"/>
      <c r="M46" s="352"/>
      <c r="N46" s="352"/>
      <c r="O46" s="352"/>
      <c r="P46" s="72" t="s">
        <v>198</v>
      </c>
    </row>
    <row r="47" spans="1:16" ht="15" customHeight="1">
      <c r="A47" s="349" t="s">
        <v>262</v>
      </c>
      <c r="B47" s="350"/>
      <c r="C47" s="135" t="s">
        <v>269</v>
      </c>
      <c r="D47" s="71">
        <v>1600</v>
      </c>
      <c r="E47" s="353" t="s">
        <v>313</v>
      </c>
      <c r="F47" s="354"/>
      <c r="G47" s="354"/>
      <c r="H47" s="354"/>
      <c r="I47" s="354"/>
      <c r="J47" s="355"/>
      <c r="K47" s="351" t="s">
        <v>267</v>
      </c>
      <c r="L47" s="352"/>
      <c r="M47" s="352"/>
      <c r="N47" s="352"/>
      <c r="O47" s="352"/>
      <c r="P47" s="72" t="s">
        <v>198</v>
      </c>
    </row>
    <row r="48" spans="1:16" ht="15" customHeight="1">
      <c r="A48" s="349" t="s">
        <v>320</v>
      </c>
      <c r="B48" s="350"/>
      <c r="C48" s="135" t="s">
        <v>260</v>
      </c>
      <c r="D48" s="191">
        <f>D46*D45/1000</f>
        <v>1680</v>
      </c>
      <c r="E48" s="353" t="s">
        <v>330</v>
      </c>
      <c r="F48" s="354"/>
      <c r="G48" s="354"/>
      <c r="H48" s="354"/>
      <c r="I48" s="354"/>
      <c r="J48" s="355"/>
      <c r="K48" s="351" t="s">
        <v>271</v>
      </c>
      <c r="L48" s="352"/>
      <c r="M48" s="352"/>
      <c r="N48" s="352"/>
      <c r="O48" s="352"/>
      <c r="P48" s="72" t="s">
        <v>77</v>
      </c>
    </row>
    <row r="49" spans="1:16" ht="15.5">
      <c r="A49" s="349" t="s">
        <v>321</v>
      </c>
      <c r="B49" s="350"/>
      <c r="C49" s="135" t="s">
        <v>264</v>
      </c>
      <c r="D49" s="71">
        <f>8*10*D47/10^3</f>
        <v>128</v>
      </c>
      <c r="E49" s="353" t="s">
        <v>331</v>
      </c>
      <c r="F49" s="354"/>
      <c r="G49" s="354"/>
      <c r="H49" s="354"/>
      <c r="I49" s="354"/>
      <c r="J49" s="355"/>
      <c r="K49" s="351" t="s">
        <v>271</v>
      </c>
      <c r="L49" s="352"/>
      <c r="M49" s="352"/>
      <c r="N49" s="352"/>
      <c r="O49" s="352"/>
      <c r="P49" s="72" t="s">
        <v>77</v>
      </c>
    </row>
    <row r="50" spans="1:16" ht="15.5">
      <c r="A50" s="235" t="s">
        <v>315</v>
      </c>
      <c r="B50" s="233"/>
      <c r="C50" s="135"/>
      <c r="D50" s="71"/>
      <c r="E50" s="230"/>
      <c r="F50" s="231"/>
      <c r="G50" s="231"/>
      <c r="H50" s="231"/>
      <c r="I50" s="231"/>
      <c r="J50" s="232"/>
      <c r="K50" s="228"/>
      <c r="L50" s="229"/>
      <c r="M50" s="229"/>
      <c r="N50" s="229"/>
      <c r="O50" s="229"/>
      <c r="P50" s="72"/>
    </row>
    <row r="51" spans="1:16" ht="25" customHeight="1">
      <c r="A51" s="349" t="s">
        <v>309</v>
      </c>
      <c r="B51" s="350"/>
      <c r="C51" s="135" t="s">
        <v>281</v>
      </c>
      <c r="D51" s="71">
        <v>40</v>
      </c>
      <c r="E51" s="351" t="s">
        <v>374</v>
      </c>
      <c r="F51" s="352"/>
      <c r="G51" s="352"/>
      <c r="H51" s="352"/>
      <c r="I51" s="352"/>
      <c r="J51" s="356"/>
      <c r="K51" s="351" t="s">
        <v>268</v>
      </c>
      <c r="L51" s="352"/>
      <c r="M51" s="352"/>
      <c r="N51" s="352"/>
      <c r="O51" s="352"/>
      <c r="P51" s="72" t="s">
        <v>198</v>
      </c>
    </row>
    <row r="52" spans="1:16" ht="26.15" customHeight="1">
      <c r="A52" s="349" t="s">
        <v>310</v>
      </c>
      <c r="B52" s="350"/>
      <c r="C52" s="135" t="s">
        <v>281</v>
      </c>
      <c r="D52" s="71">
        <v>20</v>
      </c>
      <c r="E52" s="351" t="s">
        <v>375</v>
      </c>
      <c r="F52" s="352"/>
      <c r="G52" s="352"/>
      <c r="H52" s="352"/>
      <c r="I52" s="352"/>
      <c r="J52" s="356"/>
      <c r="K52" s="351" t="s">
        <v>268</v>
      </c>
      <c r="L52" s="352"/>
      <c r="M52" s="352"/>
      <c r="N52" s="352"/>
      <c r="O52" s="352"/>
      <c r="P52" s="72" t="s">
        <v>198</v>
      </c>
    </row>
    <row r="53" spans="1:16" ht="15.5">
      <c r="A53" s="349" t="s">
        <v>316</v>
      </c>
      <c r="B53" s="350"/>
      <c r="C53" s="135" t="s">
        <v>285</v>
      </c>
      <c r="D53" s="71">
        <f>D46*(1-D51/100)</f>
        <v>168</v>
      </c>
      <c r="E53" s="353" t="s">
        <v>322</v>
      </c>
      <c r="F53" s="354"/>
      <c r="G53" s="354"/>
      <c r="H53" s="354"/>
      <c r="I53" s="354"/>
      <c r="J53" s="355"/>
      <c r="K53" s="351" t="s">
        <v>268</v>
      </c>
      <c r="L53" s="352"/>
      <c r="M53" s="352"/>
      <c r="N53" s="352"/>
      <c r="O53" s="352"/>
      <c r="P53" s="72" t="s">
        <v>198</v>
      </c>
    </row>
    <row r="54" spans="1:16" ht="15.5">
      <c r="A54" s="349" t="s">
        <v>332</v>
      </c>
      <c r="B54" s="350"/>
      <c r="C54" s="135" t="s">
        <v>269</v>
      </c>
      <c r="D54" s="71">
        <f>D47*(1-D52/100)</f>
        <v>1280</v>
      </c>
      <c r="E54" s="353" t="s">
        <v>323</v>
      </c>
      <c r="F54" s="354"/>
      <c r="G54" s="354"/>
      <c r="H54" s="354"/>
      <c r="I54" s="354"/>
      <c r="J54" s="355"/>
      <c r="K54" s="351" t="s">
        <v>268</v>
      </c>
      <c r="L54" s="352"/>
      <c r="M54" s="352"/>
      <c r="N54" s="352"/>
      <c r="O54" s="352"/>
      <c r="P54" s="72" t="s">
        <v>198</v>
      </c>
    </row>
    <row r="55" spans="1:16" ht="15.5">
      <c r="A55" s="349" t="s">
        <v>318</v>
      </c>
      <c r="B55" s="350"/>
      <c r="C55" s="135" t="s">
        <v>260</v>
      </c>
      <c r="D55" s="191">
        <f>D53*D45/1000</f>
        <v>1008</v>
      </c>
      <c r="E55" s="353" t="s">
        <v>333</v>
      </c>
      <c r="F55" s="354"/>
      <c r="G55" s="354"/>
      <c r="H55" s="354"/>
      <c r="I55" s="354"/>
      <c r="J55" s="355"/>
      <c r="K55" s="351" t="s">
        <v>271</v>
      </c>
      <c r="L55" s="352"/>
      <c r="M55" s="352"/>
      <c r="N55" s="352"/>
      <c r="O55" s="352"/>
      <c r="P55" s="72" t="s">
        <v>77</v>
      </c>
    </row>
    <row r="56" spans="1:16" ht="15" customHeight="1">
      <c r="A56" s="349" t="s">
        <v>261</v>
      </c>
      <c r="B56" s="350"/>
      <c r="C56" s="135" t="s">
        <v>260</v>
      </c>
      <c r="D56" s="191">
        <f>D48-D55</f>
        <v>672</v>
      </c>
      <c r="E56" s="353" t="s">
        <v>325</v>
      </c>
      <c r="F56" s="354"/>
      <c r="G56" s="354"/>
      <c r="H56" s="354"/>
      <c r="I56" s="354"/>
      <c r="J56" s="355"/>
      <c r="K56" s="351" t="s">
        <v>271</v>
      </c>
      <c r="L56" s="352"/>
      <c r="M56" s="352"/>
      <c r="N56" s="352"/>
      <c r="O56" s="352"/>
      <c r="P56" s="72" t="s">
        <v>77</v>
      </c>
    </row>
    <row r="57" spans="1:16" ht="15.5">
      <c r="A57" s="349" t="s">
        <v>319</v>
      </c>
      <c r="B57" s="350"/>
      <c r="C57" s="135" t="s">
        <v>264</v>
      </c>
      <c r="D57" s="191">
        <f>8*10*D54/10^3</f>
        <v>102.4</v>
      </c>
      <c r="E57" s="353" t="s">
        <v>329</v>
      </c>
      <c r="F57" s="354"/>
      <c r="G57" s="354"/>
      <c r="H57" s="354"/>
      <c r="I57" s="354"/>
      <c r="J57" s="355"/>
      <c r="K57" s="351" t="s">
        <v>271</v>
      </c>
      <c r="L57" s="352"/>
      <c r="M57" s="352"/>
      <c r="N57" s="352"/>
      <c r="O57" s="352"/>
      <c r="P57" s="72" t="s">
        <v>77</v>
      </c>
    </row>
    <row r="58" spans="1:16" ht="15" customHeight="1">
      <c r="A58" s="349" t="s">
        <v>295</v>
      </c>
      <c r="B58" s="350"/>
      <c r="C58" s="135" t="s">
        <v>264</v>
      </c>
      <c r="D58" s="191">
        <f>D49-D57</f>
        <v>25.599999999999994</v>
      </c>
      <c r="E58" s="353" t="s">
        <v>326</v>
      </c>
      <c r="F58" s="354"/>
      <c r="G58" s="354"/>
      <c r="H58" s="354"/>
      <c r="I58" s="354"/>
      <c r="J58" s="355"/>
      <c r="K58" s="351" t="s">
        <v>271</v>
      </c>
      <c r="L58" s="352"/>
      <c r="M58" s="352"/>
      <c r="N58" s="352"/>
      <c r="O58" s="352"/>
      <c r="P58" s="72" t="s">
        <v>77</v>
      </c>
    </row>
    <row r="59" spans="1:16" ht="15" customHeight="1">
      <c r="A59" s="2"/>
      <c r="B59" s="2"/>
      <c r="C59" s="2"/>
      <c r="D59" s="2"/>
      <c r="E59" s="2"/>
      <c r="F59" s="2"/>
      <c r="G59" s="2"/>
      <c r="H59" s="2"/>
      <c r="I59" s="2"/>
      <c r="J59" s="2"/>
      <c r="K59" s="2"/>
      <c r="L59" s="2"/>
      <c r="M59" s="2"/>
      <c r="N59" s="2"/>
      <c r="O59" s="2"/>
      <c r="P59" s="2"/>
    </row>
    <row r="60" spans="1:16" ht="15" customHeight="1">
      <c r="A60" s="3"/>
      <c r="B60" s="4"/>
      <c r="C60" s="4"/>
      <c r="D60" s="5"/>
      <c r="E60" s="5"/>
      <c r="F60" s="5"/>
      <c r="G60" s="6"/>
      <c r="H60" s="6"/>
      <c r="I60" s="6"/>
      <c r="J60" s="6"/>
      <c r="K60" s="7"/>
      <c r="L60" s="7"/>
      <c r="M60" s="7"/>
      <c r="N60" s="7"/>
      <c r="O60" s="7"/>
      <c r="P60" s="7"/>
    </row>
    <row r="61" spans="1:16" ht="15" customHeight="1">
      <c r="A61" s="1"/>
      <c r="B61" s="1"/>
      <c r="C61" s="1"/>
      <c r="D61" s="1"/>
      <c r="E61" s="1"/>
      <c r="F61" s="1"/>
      <c r="G61" s="1"/>
      <c r="H61" s="1"/>
      <c r="I61" s="1"/>
      <c r="J61" s="1"/>
      <c r="K61" s="1"/>
      <c r="L61" s="1"/>
      <c r="M61" s="1"/>
      <c r="N61" s="1"/>
      <c r="O61" s="1"/>
      <c r="P61" s="1"/>
    </row>
    <row r="62" spans="1:16" ht="15" customHeight="1">
      <c r="A62" s="1"/>
      <c r="B62" s="1"/>
      <c r="C62" s="1"/>
      <c r="D62" s="1"/>
      <c r="E62" s="1"/>
      <c r="F62" s="1"/>
      <c r="G62" s="1"/>
      <c r="H62" s="1"/>
      <c r="I62" s="1"/>
      <c r="J62" s="1"/>
      <c r="K62" s="1"/>
      <c r="L62" s="1"/>
      <c r="M62" s="1"/>
      <c r="N62" s="1"/>
      <c r="O62" s="1"/>
      <c r="P62" s="1"/>
    </row>
  </sheetData>
  <mergeCells count="120">
    <mergeCell ref="A57:B57"/>
    <mergeCell ref="A45:B45"/>
    <mergeCell ref="E45:J45"/>
    <mergeCell ref="A26:B26"/>
    <mergeCell ref="K14:O14"/>
    <mergeCell ref="A25:B25"/>
    <mergeCell ref="A16:B16"/>
    <mergeCell ref="A17:B17"/>
    <mergeCell ref="E25:J25"/>
    <mergeCell ref="K25:O25"/>
    <mergeCell ref="E16:J16"/>
    <mergeCell ref="K16:O16"/>
    <mergeCell ref="E17:J17"/>
    <mergeCell ref="K17:O17"/>
    <mergeCell ref="A14:B14"/>
    <mergeCell ref="A21:B21"/>
    <mergeCell ref="E24:J24"/>
    <mergeCell ref="A22:B22"/>
    <mergeCell ref="E19:J19"/>
    <mergeCell ref="A23:B23"/>
    <mergeCell ref="E14:J14"/>
    <mergeCell ref="E18:J18"/>
    <mergeCell ref="A24:B24"/>
    <mergeCell ref="K19:O19"/>
    <mergeCell ref="K20:O20"/>
    <mergeCell ref="K21:O21"/>
    <mergeCell ref="K22:O22"/>
    <mergeCell ref="E37:J37"/>
    <mergeCell ref="E29:J29"/>
    <mergeCell ref="E30:J30"/>
    <mergeCell ref="E23:J23"/>
    <mergeCell ref="K23:O23"/>
    <mergeCell ref="K24:O24"/>
    <mergeCell ref="K27:O27"/>
    <mergeCell ref="K32:O32"/>
    <mergeCell ref="E20:J20"/>
    <mergeCell ref="E26:J26"/>
    <mergeCell ref="K26:O26"/>
    <mergeCell ref="E27:J27"/>
    <mergeCell ref="E32:J32"/>
    <mergeCell ref="A32:B32"/>
    <mergeCell ref="E40:J40"/>
    <mergeCell ref="A37:B37"/>
    <mergeCell ref="A27:B27"/>
    <mergeCell ref="K38:O38"/>
    <mergeCell ref="K33:O33"/>
    <mergeCell ref="E21:J21"/>
    <mergeCell ref="E22:J22"/>
    <mergeCell ref="A30:B30"/>
    <mergeCell ref="A29:B29"/>
    <mergeCell ref="A40:B40"/>
    <mergeCell ref="E48:J48"/>
    <mergeCell ref="E33:J33"/>
    <mergeCell ref="E41:J41"/>
    <mergeCell ref="K39:O39"/>
    <mergeCell ref="K40:O40"/>
    <mergeCell ref="K37:O37"/>
    <mergeCell ref="E39:J39"/>
    <mergeCell ref="K57:O57"/>
    <mergeCell ref="K58:O58"/>
    <mergeCell ref="E57:J57"/>
    <mergeCell ref="E58:J58"/>
    <mergeCell ref="A3:G4"/>
    <mergeCell ref="A10:P10"/>
    <mergeCell ref="C12:P12"/>
    <mergeCell ref="A54:B54"/>
    <mergeCell ref="A55:B55"/>
    <mergeCell ref="E55:J55"/>
    <mergeCell ref="A56:B56"/>
    <mergeCell ref="E56:J56"/>
    <mergeCell ref="E49:J49"/>
    <mergeCell ref="A31:B31"/>
    <mergeCell ref="E31:J31"/>
    <mergeCell ref="A43:B43"/>
    <mergeCell ref="E43:J43"/>
    <mergeCell ref="A46:B46"/>
    <mergeCell ref="E46:J46"/>
    <mergeCell ref="A47:B47"/>
    <mergeCell ref="E47:J47"/>
    <mergeCell ref="A53:B53"/>
    <mergeCell ref="E53:J53"/>
    <mergeCell ref="E54:J54"/>
    <mergeCell ref="K41:O41"/>
    <mergeCell ref="E42:J42"/>
    <mergeCell ref="K42:O42"/>
    <mergeCell ref="A33:B33"/>
    <mergeCell ref="A58:B58"/>
    <mergeCell ref="K29:O29"/>
    <mergeCell ref="K30:O30"/>
    <mergeCell ref="K31:O31"/>
    <mergeCell ref="K43:O43"/>
    <mergeCell ref="K48:O48"/>
    <mergeCell ref="A39:B39"/>
    <mergeCell ref="K18:O18"/>
    <mergeCell ref="K45:O45"/>
    <mergeCell ref="K46:O46"/>
    <mergeCell ref="K47:O47"/>
    <mergeCell ref="K53:O53"/>
    <mergeCell ref="K54:O54"/>
    <mergeCell ref="K55:O55"/>
    <mergeCell ref="K56:O56"/>
    <mergeCell ref="K49:O49"/>
    <mergeCell ref="A48:B48"/>
    <mergeCell ref="A49:B49"/>
    <mergeCell ref="A51:B51"/>
    <mergeCell ref="K51:O51"/>
    <mergeCell ref="A52:B52"/>
    <mergeCell ref="K52:O52"/>
    <mergeCell ref="E51:J51"/>
    <mergeCell ref="E52:J52"/>
    <mergeCell ref="A41:B41"/>
    <mergeCell ref="A42:B42"/>
    <mergeCell ref="A38:B38"/>
    <mergeCell ref="A35:B35"/>
    <mergeCell ref="A36:B36"/>
    <mergeCell ref="K35:O35"/>
    <mergeCell ref="K36:O36"/>
    <mergeCell ref="E38:J38"/>
    <mergeCell ref="E35:J35"/>
    <mergeCell ref="E36:J36"/>
  </mergeCells>
  <dataValidations count="3">
    <dataValidation allowBlank="1" showInputMessage="1" showErrorMessage="1" prompt="Technology lifetime is a mandatory parameter/assumption. If different technologies are used, please add additional rows accordingly." sqref="A25:O26"/>
    <dataValidation allowBlank="1" showInputMessage="1" showErrorMessage="1" prompt="For GWP of other GHG/substances, please refer to page 731 in http://www.climatechange2013.org/images/report/WG1AR5_Chapter08_FINAL.pdf _x000a_" sqref="A16:B20"/>
    <dataValidation type="list" allowBlank="1" showInputMessage="1" showErrorMessage="1" prompt="Please estimate accuracy of value / parameter based on confidence and precision. Accuracy within this template is evaluated as precision (relative error margin in %) based on a 90% confidence interval." sqref="P16:P58">
      <formula1>Admin!$G$5:$G$11</formula1>
    </dataValidation>
  </dataValidations>
  <hyperlinks>
    <hyperlink ref="C5" location="Introduction!A1" display="Goto Instruction"/>
    <hyperlink ref="E5" location="'5 Guidance'!A1" display="Go to Guidance"/>
    <hyperlink ref="K16" r:id="rId1" display="http://www.climatechange2013.org/images/report/WG1AR5_Chapter08_FINAL.pdf"/>
    <hyperlink ref="K18" r:id="rId2" display="http://www.climatechange2013.org/images/report/WG1AR5_Chapter08_FINAL.pdf"/>
    <hyperlink ref="K17" r:id="rId3" display="http://www.climatechange2013.org/images/report/WG1AR5_Chapter08_FINAL.pdf"/>
    <hyperlink ref="K19" r:id="rId4" display="http://www.climatechange2013.org/images/report/WG1AR5_Chapter08_FINAL.pdf"/>
    <hyperlink ref="K20" r:id="rId5" display="http://www.climatechange2013.org/images/report/WG1AR5_Chapter08_FINAL.pdf"/>
  </hyperlinks>
  <printOptions/>
  <pageMargins left="0.7" right="0.7" top="0.787401575" bottom="0.787401575" header="0.3" footer="0.3"/>
  <pageSetup horizontalDpi="600" verticalDpi="600" orientation="portrait" paperSize="9" r:id="rId9"/>
  <drawing r:id="rId8"/>
  <legacy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52"/>
  <sheetViews>
    <sheetView workbookViewId="0" topLeftCell="A77">
      <selection activeCell="A148" sqref="A148:U148"/>
    </sheetView>
  </sheetViews>
  <sheetFormatPr defaultColWidth="10.8515625" defaultRowHeight="12.75"/>
  <cols>
    <col min="1" max="1" width="24.57421875" style="14" customWidth="1"/>
    <col min="2" max="21" width="12.57421875" style="14" customWidth="1"/>
    <col min="22" max="22" width="2.57421875" style="14" customWidth="1"/>
    <col min="23" max="23" width="10.57421875" style="14" customWidth="1"/>
    <col min="24" max="24" width="10.57421875" style="121" customWidth="1"/>
    <col min="25" max="16384" width="10.8515625" style="14" customWidth="1"/>
  </cols>
  <sheetData>
    <row r="1" spans="1:24" ht="12.75">
      <c r="A1" s="3"/>
      <c r="B1" s="4"/>
      <c r="C1" s="4"/>
      <c r="D1" s="5"/>
      <c r="E1" s="5"/>
      <c r="F1" s="5"/>
      <c r="G1" s="6"/>
      <c r="H1" s="6"/>
      <c r="I1" s="6"/>
      <c r="J1" s="6"/>
      <c r="K1" s="7"/>
      <c r="L1" s="7"/>
      <c r="M1" s="7"/>
      <c r="N1" s="7"/>
      <c r="O1" s="7"/>
      <c r="P1" s="7"/>
      <c r="Q1" s="7"/>
      <c r="R1" s="7"/>
      <c r="S1" s="7"/>
      <c r="T1" s="7"/>
      <c r="U1" s="7"/>
      <c r="V1" s="7"/>
      <c r="W1" s="7"/>
      <c r="X1" s="7"/>
    </row>
    <row r="2" spans="1:24" ht="15" customHeight="1">
      <c r="A2" s="9"/>
      <c r="B2" s="9"/>
      <c r="C2" s="9"/>
      <c r="D2" s="9"/>
      <c r="E2" s="9"/>
      <c r="F2" s="9"/>
      <c r="G2" s="9"/>
      <c r="H2" s="9"/>
      <c r="I2" s="9"/>
      <c r="J2" s="9"/>
      <c r="K2" s="9"/>
      <c r="L2" s="9"/>
      <c r="M2" s="9"/>
      <c r="N2" s="9"/>
      <c r="O2" s="9"/>
      <c r="P2" s="9"/>
      <c r="Q2" s="15"/>
      <c r="R2" s="15"/>
      <c r="S2" s="15"/>
      <c r="T2" s="15"/>
      <c r="U2" s="15"/>
      <c r="V2" s="15"/>
      <c r="W2" s="15"/>
      <c r="X2" s="15"/>
    </row>
    <row r="3" spans="1:24" ht="15" customHeight="1">
      <c r="A3" s="400" t="str">
        <f>Admin!$A$14</f>
        <v>NAMA Facility 7th Call - Outline Annex 6 GHG mitigation potential</v>
      </c>
      <c r="B3" s="401"/>
      <c r="C3" s="401"/>
      <c r="D3" s="401"/>
      <c r="E3" s="401"/>
      <c r="F3" s="401"/>
      <c r="G3" s="401"/>
      <c r="H3" s="9"/>
      <c r="I3" s="9"/>
      <c r="J3" s="9"/>
      <c r="K3" s="9"/>
      <c r="L3" s="9"/>
      <c r="M3" s="9"/>
      <c r="N3" s="9"/>
      <c r="O3" s="9"/>
      <c r="P3" s="9"/>
      <c r="Q3" s="15"/>
      <c r="R3" s="15"/>
      <c r="S3" s="15"/>
      <c r="T3" s="15"/>
      <c r="U3" s="15"/>
      <c r="V3" s="15"/>
      <c r="W3" s="15"/>
      <c r="X3" s="15"/>
    </row>
    <row r="4" spans="1:24" ht="15" customHeight="1">
      <c r="A4" s="9"/>
      <c r="B4" s="9"/>
      <c r="C4" s="9"/>
      <c r="D4" s="9"/>
      <c r="E4" s="9"/>
      <c r="F4" s="9"/>
      <c r="G4" s="9"/>
      <c r="H4" s="9"/>
      <c r="I4" s="9"/>
      <c r="J4" s="9"/>
      <c r="K4" s="9"/>
      <c r="L4" s="9"/>
      <c r="M4" s="9"/>
      <c r="N4" s="9"/>
      <c r="O4" s="9"/>
      <c r="P4" s="9"/>
      <c r="Q4" s="15"/>
      <c r="R4" s="15"/>
      <c r="S4" s="15"/>
      <c r="T4" s="15"/>
      <c r="U4" s="15"/>
      <c r="V4" s="15"/>
      <c r="W4" s="15"/>
      <c r="X4" s="15"/>
    </row>
    <row r="5" spans="1:24" ht="15" customHeight="1">
      <c r="A5" s="64" t="s">
        <v>200</v>
      </c>
      <c r="B5" s="15"/>
      <c r="C5" s="11" t="s">
        <v>122</v>
      </c>
      <c r="D5" s="9"/>
      <c r="E5" s="11" t="s">
        <v>123</v>
      </c>
      <c r="F5" s="9"/>
      <c r="G5" s="9"/>
      <c r="H5" s="9"/>
      <c r="I5" s="9"/>
      <c r="J5" s="9"/>
      <c r="K5" s="9"/>
      <c r="L5" s="9"/>
      <c r="M5" s="9"/>
      <c r="N5" s="9"/>
      <c r="O5" s="9"/>
      <c r="P5" s="9"/>
      <c r="Q5" s="15"/>
      <c r="R5" s="15"/>
      <c r="S5" s="15"/>
      <c r="T5" s="15"/>
      <c r="U5" s="15"/>
      <c r="V5" s="15"/>
      <c r="W5" s="15"/>
      <c r="X5" s="15"/>
    </row>
    <row r="6" spans="1:24" ht="15" customHeight="1">
      <c r="A6" s="64"/>
      <c r="B6" s="11"/>
      <c r="C6" s="9"/>
      <c r="D6" s="9"/>
      <c r="E6" s="9"/>
      <c r="F6" s="9"/>
      <c r="G6" s="9"/>
      <c r="H6" s="9"/>
      <c r="I6" s="9"/>
      <c r="J6" s="9"/>
      <c r="K6" s="9"/>
      <c r="L6" s="9"/>
      <c r="M6" s="9"/>
      <c r="N6" s="9"/>
      <c r="O6" s="9"/>
      <c r="P6" s="9"/>
      <c r="Q6" s="15"/>
      <c r="R6" s="15"/>
      <c r="S6" s="15"/>
      <c r="T6" s="15"/>
      <c r="U6" s="15"/>
      <c r="V6" s="15"/>
      <c r="W6" s="15"/>
      <c r="X6" s="15"/>
    </row>
    <row r="7" spans="1:24" ht="15" customHeight="1">
      <c r="A7" s="15"/>
      <c r="B7" s="15"/>
      <c r="C7" s="15"/>
      <c r="D7" s="15"/>
      <c r="E7" s="15"/>
      <c r="F7" s="15"/>
      <c r="G7" s="15"/>
      <c r="H7" s="15"/>
      <c r="I7" s="15"/>
      <c r="J7" s="15"/>
      <c r="K7" s="15"/>
      <c r="L7" s="15"/>
      <c r="M7" s="15"/>
      <c r="N7" s="15"/>
      <c r="O7" s="15"/>
      <c r="P7" s="15"/>
      <c r="Q7" s="15"/>
      <c r="R7" s="15"/>
      <c r="S7" s="15"/>
      <c r="T7" s="15"/>
      <c r="U7" s="15"/>
      <c r="V7" s="15"/>
      <c r="W7" s="15"/>
      <c r="X7" s="15"/>
    </row>
    <row r="8" spans="1:24" ht="12.75">
      <c r="A8" s="46" t="s">
        <v>92</v>
      </c>
      <c r="B8" s="13"/>
      <c r="C8" s="13"/>
      <c r="D8" s="13"/>
      <c r="E8" s="13"/>
      <c r="F8" s="13"/>
      <c r="G8" s="13"/>
      <c r="H8" s="13"/>
      <c r="I8" s="13"/>
      <c r="J8" s="13"/>
      <c r="K8" s="13"/>
      <c r="L8" s="13"/>
      <c r="M8" s="13"/>
      <c r="N8" s="13"/>
      <c r="O8" s="13"/>
      <c r="P8" s="13"/>
      <c r="Q8" s="13"/>
      <c r="R8" s="13"/>
      <c r="S8" s="13"/>
      <c r="T8" s="13"/>
      <c r="U8" s="13"/>
      <c r="V8" s="13"/>
      <c r="W8" s="13"/>
      <c r="X8" s="13"/>
    </row>
    <row r="9" spans="1:24" ht="15" customHeight="1">
      <c r="A9" s="15"/>
      <c r="B9" s="75"/>
      <c r="C9" s="75"/>
      <c r="D9" s="75"/>
      <c r="E9" s="75"/>
      <c r="F9" s="75"/>
      <c r="G9" s="75"/>
      <c r="H9" s="75"/>
      <c r="I9" s="75"/>
      <c r="J9" s="75"/>
      <c r="K9" s="75"/>
      <c r="L9" s="75"/>
      <c r="M9" s="75"/>
      <c r="N9" s="75"/>
      <c r="O9" s="75"/>
      <c r="P9" s="75"/>
      <c r="Q9" s="75"/>
      <c r="R9" s="75"/>
      <c r="S9" s="75"/>
      <c r="T9" s="75"/>
      <c r="U9" s="75"/>
      <c r="V9" s="75"/>
      <c r="W9" s="75"/>
      <c r="X9" s="15"/>
    </row>
    <row r="10" spans="1:24" ht="43" customHeight="1">
      <c r="A10" s="358" t="s">
        <v>247</v>
      </c>
      <c r="B10" s="358"/>
      <c r="C10" s="358"/>
      <c r="D10" s="358"/>
      <c r="E10" s="358"/>
      <c r="F10" s="358"/>
      <c r="G10" s="358"/>
      <c r="H10" s="358"/>
      <c r="I10" s="358"/>
      <c r="J10" s="358"/>
      <c r="K10" s="358"/>
      <c r="L10" s="358"/>
      <c r="M10" s="358"/>
      <c r="N10" s="358"/>
      <c r="O10" s="358"/>
      <c r="P10" s="358"/>
      <c r="Q10" s="358"/>
      <c r="R10" s="358"/>
      <c r="S10" s="358"/>
      <c r="T10" s="358"/>
      <c r="U10" s="358"/>
      <c r="V10" s="75"/>
      <c r="W10" s="75"/>
      <c r="X10" s="75"/>
    </row>
    <row r="11" spans="1:24" ht="12.75">
      <c r="A11" s="75"/>
      <c r="B11" s="75"/>
      <c r="C11" s="75"/>
      <c r="D11" s="75"/>
      <c r="E11" s="75"/>
      <c r="F11" s="75"/>
      <c r="G11" s="75"/>
      <c r="H11" s="75"/>
      <c r="I11" s="75"/>
      <c r="J11" s="75"/>
      <c r="K11" s="75"/>
      <c r="L11" s="75"/>
      <c r="M11" s="75"/>
      <c r="N11" s="75"/>
      <c r="O11" s="75"/>
      <c r="P11" s="75"/>
      <c r="Q11" s="75"/>
      <c r="R11" s="75"/>
      <c r="S11" s="75"/>
      <c r="T11" s="75"/>
      <c r="U11" s="75"/>
      <c r="V11" s="75"/>
      <c r="W11" s="75"/>
      <c r="X11" s="15"/>
    </row>
    <row r="12" spans="1:24" ht="12.75">
      <c r="A12" s="54" t="s">
        <v>104</v>
      </c>
      <c r="B12" s="42"/>
      <c r="C12" s="42"/>
      <c r="D12" s="42"/>
      <c r="E12" s="42"/>
      <c r="F12" s="42"/>
      <c r="G12" s="42"/>
      <c r="H12" s="42"/>
      <c r="I12" s="42"/>
      <c r="J12" s="42"/>
      <c r="K12" s="42"/>
      <c r="L12" s="42"/>
      <c r="M12" s="42"/>
      <c r="N12" s="42"/>
      <c r="O12" s="42"/>
      <c r="P12" s="42"/>
      <c r="Q12" s="42"/>
      <c r="R12" s="42"/>
      <c r="S12" s="42"/>
      <c r="T12" s="42"/>
      <c r="U12" s="42"/>
      <c r="V12" s="42"/>
      <c r="W12" s="42"/>
      <c r="X12" s="42"/>
    </row>
    <row r="13" spans="1:24" ht="12.75">
      <c r="A13" s="76"/>
      <c r="B13" s="15"/>
      <c r="C13" s="15"/>
      <c r="D13" s="15"/>
      <c r="E13" s="15"/>
      <c r="F13" s="15"/>
      <c r="G13" s="15"/>
      <c r="H13" s="15"/>
      <c r="I13" s="15"/>
      <c r="J13" s="15"/>
      <c r="K13" s="15"/>
      <c r="L13" s="15"/>
      <c r="M13" s="15"/>
      <c r="N13" s="15"/>
      <c r="O13" s="15"/>
      <c r="P13" s="15"/>
      <c r="Q13" s="15"/>
      <c r="R13" s="15"/>
      <c r="S13" s="15"/>
      <c r="T13" s="15"/>
      <c r="U13" s="15"/>
      <c r="V13" s="15"/>
      <c r="W13" s="15"/>
      <c r="X13" s="15"/>
    </row>
    <row r="14" spans="1:24" ht="30" customHeight="1">
      <c r="A14" s="395" t="s">
        <v>37</v>
      </c>
      <c r="B14" s="395"/>
      <c r="C14" s="395"/>
      <c r="D14" s="395"/>
      <c r="E14" s="395"/>
      <c r="F14" s="395"/>
      <c r="G14" s="395"/>
      <c r="H14" s="395"/>
      <c r="I14" s="395"/>
      <c r="J14" s="395"/>
      <c r="K14" s="395"/>
      <c r="L14" s="395"/>
      <c r="M14" s="395"/>
      <c r="N14" s="395"/>
      <c r="O14" s="395"/>
      <c r="P14" s="395"/>
      <c r="Q14" s="395"/>
      <c r="R14" s="395"/>
      <c r="S14" s="395"/>
      <c r="T14" s="395"/>
      <c r="U14" s="395"/>
      <c r="V14" s="148"/>
      <c r="W14" s="148"/>
      <c r="X14" s="148"/>
    </row>
    <row r="15" spans="1:24" ht="172.5" customHeight="1">
      <c r="A15" s="379" t="s">
        <v>401</v>
      </c>
      <c r="B15" s="380"/>
      <c r="C15" s="380"/>
      <c r="D15" s="380"/>
      <c r="E15" s="380"/>
      <c r="F15" s="380"/>
      <c r="G15" s="380"/>
      <c r="H15" s="380"/>
      <c r="I15" s="380"/>
      <c r="J15" s="380"/>
      <c r="K15" s="380"/>
      <c r="L15" s="380"/>
      <c r="M15" s="380"/>
      <c r="N15" s="380"/>
      <c r="O15" s="380"/>
      <c r="P15" s="380"/>
      <c r="Q15" s="380"/>
      <c r="R15" s="380"/>
      <c r="S15" s="380"/>
      <c r="T15" s="380"/>
      <c r="U15" s="381"/>
      <c r="V15" s="137"/>
      <c r="W15" s="137"/>
      <c r="X15" s="15"/>
    </row>
    <row r="16" spans="1:24" ht="12.75">
      <c r="A16" s="77"/>
      <c r="B16" s="77"/>
      <c r="C16" s="77"/>
      <c r="D16" s="77"/>
      <c r="E16" s="77"/>
      <c r="F16" s="77"/>
      <c r="G16" s="77"/>
      <c r="H16" s="77"/>
      <c r="I16" s="77"/>
      <c r="J16" s="77"/>
      <c r="K16" s="77"/>
      <c r="L16" s="77"/>
      <c r="M16" s="77"/>
      <c r="N16" s="77"/>
      <c r="O16" s="77"/>
      <c r="P16" s="77"/>
      <c r="Q16" s="77"/>
      <c r="R16" s="77"/>
      <c r="S16" s="77"/>
      <c r="T16" s="137"/>
      <c r="U16" s="77"/>
      <c r="V16" s="77"/>
      <c r="W16" s="77"/>
      <c r="X16" s="15"/>
    </row>
    <row r="17" spans="1:24" ht="15" customHeight="1">
      <c r="A17" s="390" t="s">
        <v>39</v>
      </c>
      <c r="B17" s="390"/>
      <c r="C17" s="390"/>
      <c r="D17" s="390"/>
      <c r="E17" s="390"/>
      <c r="F17" s="390"/>
      <c r="G17" s="390"/>
      <c r="H17" s="390"/>
      <c r="I17" s="390"/>
      <c r="J17" s="390"/>
      <c r="K17" s="390"/>
      <c r="L17" s="390"/>
      <c r="M17" s="390"/>
      <c r="N17" s="390"/>
      <c r="O17" s="390"/>
      <c r="P17" s="390"/>
      <c r="Q17" s="390"/>
      <c r="R17" s="390"/>
      <c r="S17" s="390"/>
      <c r="T17" s="390"/>
      <c r="U17" s="390"/>
      <c r="V17" s="150"/>
      <c r="W17" s="150"/>
      <c r="X17" s="150"/>
    </row>
    <row r="18" spans="1:24" ht="90" customHeight="1">
      <c r="A18" s="379" t="s">
        <v>336</v>
      </c>
      <c r="B18" s="380"/>
      <c r="C18" s="380"/>
      <c r="D18" s="380"/>
      <c r="E18" s="380"/>
      <c r="F18" s="380"/>
      <c r="G18" s="380"/>
      <c r="H18" s="380"/>
      <c r="I18" s="380"/>
      <c r="J18" s="380"/>
      <c r="K18" s="380"/>
      <c r="L18" s="380"/>
      <c r="M18" s="380"/>
      <c r="N18" s="380"/>
      <c r="O18" s="380"/>
      <c r="P18" s="380"/>
      <c r="Q18" s="380"/>
      <c r="R18" s="380"/>
      <c r="S18" s="380"/>
      <c r="T18" s="380"/>
      <c r="U18" s="381"/>
      <c r="V18" s="137"/>
      <c r="W18" s="137"/>
      <c r="X18" s="15"/>
    </row>
    <row r="19" spans="1:24" ht="12.75">
      <c r="A19" s="77"/>
      <c r="B19" s="77"/>
      <c r="C19" s="77"/>
      <c r="D19" s="77"/>
      <c r="E19" s="77"/>
      <c r="F19" s="77"/>
      <c r="G19" s="77"/>
      <c r="H19" s="77"/>
      <c r="I19" s="77"/>
      <c r="J19" s="77"/>
      <c r="K19" s="77"/>
      <c r="L19" s="77"/>
      <c r="M19" s="77"/>
      <c r="N19" s="77"/>
      <c r="O19" s="77"/>
      <c r="P19" s="77"/>
      <c r="Q19" s="77"/>
      <c r="R19" s="77"/>
      <c r="S19" s="77"/>
      <c r="T19" s="137"/>
      <c r="U19" s="77"/>
      <c r="V19" s="77"/>
      <c r="W19" s="77"/>
      <c r="X19" s="15"/>
    </row>
    <row r="20" spans="1:24" ht="15.75" customHeight="1">
      <c r="A20" s="384" t="s">
        <v>105</v>
      </c>
      <c r="B20" s="384"/>
      <c r="C20" s="384"/>
      <c r="D20" s="384"/>
      <c r="E20" s="384"/>
      <c r="F20" s="384"/>
      <c r="G20" s="384"/>
      <c r="H20" s="384"/>
      <c r="I20" s="384"/>
      <c r="J20" s="384"/>
      <c r="K20" s="384"/>
      <c r="L20" s="384"/>
      <c r="M20" s="384"/>
      <c r="N20" s="384"/>
      <c r="O20" s="384"/>
      <c r="P20" s="384"/>
      <c r="Q20" s="384"/>
      <c r="R20" s="384"/>
      <c r="S20" s="384"/>
      <c r="T20" s="384"/>
      <c r="U20" s="384"/>
      <c r="V20" s="148"/>
      <c r="W20" s="148"/>
      <c r="X20" s="148"/>
    </row>
    <row r="21" spans="1:24" ht="12.75">
      <c r="A21" s="15"/>
      <c r="B21" s="15"/>
      <c r="C21" s="15"/>
      <c r="D21" s="15"/>
      <c r="E21" s="15"/>
      <c r="F21" s="15"/>
      <c r="G21" s="15"/>
      <c r="H21" s="15"/>
      <c r="I21" s="15"/>
      <c r="J21" s="15"/>
      <c r="K21" s="15"/>
      <c r="L21" s="15"/>
      <c r="M21" s="15"/>
      <c r="N21" s="15"/>
      <c r="O21" s="15"/>
      <c r="P21" s="15"/>
      <c r="Q21" s="15"/>
      <c r="R21" s="15"/>
      <c r="S21" s="15"/>
      <c r="T21" s="15"/>
      <c r="U21" s="15"/>
      <c r="V21" s="15"/>
      <c r="W21" s="15"/>
      <c r="X21" s="15"/>
    </row>
    <row r="22" spans="1:24" ht="12.75">
      <c r="A22" s="54" t="s">
        <v>36</v>
      </c>
      <c r="B22" s="42"/>
      <c r="C22" s="42"/>
      <c r="D22" s="42"/>
      <c r="E22" s="42"/>
      <c r="F22" s="42"/>
      <c r="G22" s="42"/>
      <c r="H22" s="42"/>
      <c r="I22" s="42"/>
      <c r="J22" s="42"/>
      <c r="K22" s="42"/>
      <c r="L22" s="42"/>
      <c r="M22" s="42"/>
      <c r="N22" s="42"/>
      <c r="O22" s="42"/>
      <c r="P22" s="42"/>
      <c r="Q22" s="42"/>
      <c r="R22" s="42"/>
      <c r="S22" s="42"/>
      <c r="T22" s="42"/>
      <c r="U22" s="42"/>
      <c r="V22" s="42"/>
      <c r="W22" s="42"/>
      <c r="X22" s="42"/>
    </row>
    <row r="23" spans="1:24" ht="12.75">
      <c r="A23" s="55"/>
      <c r="B23" s="9"/>
      <c r="C23" s="9"/>
      <c r="D23" s="9"/>
      <c r="E23" s="9"/>
      <c r="F23" s="9"/>
      <c r="G23" s="9"/>
      <c r="H23" s="9"/>
      <c r="I23" s="9"/>
      <c r="J23" s="9"/>
      <c r="K23" s="9"/>
      <c r="L23" s="9"/>
      <c r="M23" s="9"/>
      <c r="N23" s="9"/>
      <c r="O23" s="9"/>
      <c r="P23" s="9"/>
      <c r="Q23" s="9"/>
      <c r="R23" s="9"/>
      <c r="S23" s="9"/>
      <c r="T23" s="9"/>
      <c r="U23" s="9"/>
      <c r="V23" s="9"/>
      <c r="W23" s="9"/>
      <c r="X23" s="9"/>
    </row>
    <row r="24" spans="1:24" ht="58" customHeight="1">
      <c r="A24" s="396" t="s">
        <v>402</v>
      </c>
      <c r="B24" s="396"/>
      <c r="C24" s="396"/>
      <c r="D24" s="396"/>
      <c r="E24" s="396"/>
      <c r="F24" s="396"/>
      <c r="G24" s="396"/>
      <c r="H24" s="396"/>
      <c r="I24" s="396"/>
      <c r="J24" s="396"/>
      <c r="K24" s="396"/>
      <c r="L24" s="396"/>
      <c r="M24" s="396"/>
      <c r="N24" s="396"/>
      <c r="O24" s="396"/>
      <c r="P24" s="396"/>
      <c r="Q24" s="396"/>
      <c r="R24" s="396"/>
      <c r="S24" s="396"/>
      <c r="T24" s="396"/>
      <c r="U24" s="396"/>
      <c r="V24" s="9"/>
      <c r="W24" s="9"/>
      <c r="X24" s="9"/>
    </row>
    <row r="25" spans="1:24" ht="15" customHeight="1">
      <c r="A25" s="149"/>
      <c r="B25" s="149"/>
      <c r="C25" s="149"/>
      <c r="D25" s="149"/>
      <c r="E25" s="149"/>
      <c r="F25" s="149"/>
      <c r="G25" s="149"/>
      <c r="H25" s="149"/>
      <c r="I25" s="149"/>
      <c r="J25" s="149"/>
      <c r="K25" s="149"/>
      <c r="L25" s="149"/>
      <c r="M25" s="149"/>
      <c r="N25" s="149"/>
      <c r="O25" s="149"/>
      <c r="P25" s="149"/>
      <c r="Q25" s="149"/>
      <c r="R25" s="149"/>
      <c r="S25" s="149"/>
      <c r="T25" s="149"/>
      <c r="U25" s="149"/>
      <c r="V25" s="9"/>
      <c r="W25" s="9"/>
      <c r="X25" s="9"/>
    </row>
    <row r="26" spans="1:24" ht="30" customHeight="1">
      <c r="A26" s="385" t="s">
        <v>403</v>
      </c>
      <c r="B26" s="385"/>
      <c r="C26" s="385"/>
      <c r="D26" s="385"/>
      <c r="E26" s="385"/>
      <c r="F26" s="385"/>
      <c r="G26" s="385"/>
      <c r="H26" s="385"/>
      <c r="I26" s="385"/>
      <c r="J26" s="385"/>
      <c r="K26" s="385"/>
      <c r="L26" s="385"/>
      <c r="M26" s="385"/>
      <c r="N26" s="385"/>
      <c r="O26" s="385"/>
      <c r="P26" s="385"/>
      <c r="Q26" s="385"/>
      <c r="R26" s="385"/>
      <c r="S26" s="385"/>
      <c r="T26" s="385"/>
      <c r="U26" s="385"/>
      <c r="V26" s="9"/>
      <c r="W26" s="9"/>
      <c r="X26" s="9"/>
    </row>
    <row r="27" spans="1:24" s="78" customFormat="1" ht="90" customHeight="1">
      <c r="A27" s="379" t="s">
        <v>390</v>
      </c>
      <c r="B27" s="380"/>
      <c r="C27" s="380"/>
      <c r="D27" s="380"/>
      <c r="E27" s="380"/>
      <c r="F27" s="380"/>
      <c r="G27" s="380"/>
      <c r="H27" s="380"/>
      <c r="I27" s="380"/>
      <c r="J27" s="380"/>
      <c r="K27" s="380"/>
      <c r="L27" s="380"/>
      <c r="M27" s="380"/>
      <c r="N27" s="380"/>
      <c r="O27" s="380"/>
      <c r="P27" s="380"/>
      <c r="Q27" s="380"/>
      <c r="R27" s="380"/>
      <c r="S27" s="380"/>
      <c r="T27" s="380"/>
      <c r="U27" s="381"/>
      <c r="V27" s="137"/>
      <c r="W27" s="137"/>
      <c r="X27" s="15"/>
    </row>
    <row r="28" spans="1:24" ht="12.75">
      <c r="A28" s="77"/>
      <c r="B28" s="77"/>
      <c r="C28" s="77"/>
      <c r="D28" s="77"/>
      <c r="E28" s="77"/>
      <c r="F28" s="77"/>
      <c r="G28" s="77"/>
      <c r="H28" s="77"/>
      <c r="I28" s="77"/>
      <c r="J28" s="77"/>
      <c r="K28" s="77"/>
      <c r="L28" s="77"/>
      <c r="M28" s="77"/>
      <c r="N28" s="77"/>
      <c r="O28" s="77"/>
      <c r="P28" s="77"/>
      <c r="Q28" s="77"/>
      <c r="R28" s="77"/>
      <c r="S28" s="77"/>
      <c r="T28" s="137"/>
      <c r="U28" s="77"/>
      <c r="V28" s="77"/>
      <c r="W28" s="77"/>
      <c r="X28" s="15"/>
    </row>
    <row r="29" spans="1:24" ht="17.25" customHeight="1">
      <c r="A29" s="390" t="s">
        <v>38</v>
      </c>
      <c r="B29" s="390"/>
      <c r="C29" s="390"/>
      <c r="D29" s="390"/>
      <c r="E29" s="390"/>
      <c r="F29" s="390"/>
      <c r="G29" s="390"/>
      <c r="H29" s="390"/>
      <c r="I29" s="390"/>
      <c r="J29" s="390"/>
      <c r="K29" s="390"/>
      <c r="L29" s="390"/>
      <c r="M29" s="390"/>
      <c r="N29" s="390"/>
      <c r="O29" s="390"/>
      <c r="P29" s="390"/>
      <c r="Q29" s="390"/>
      <c r="R29" s="390"/>
      <c r="S29" s="390"/>
      <c r="T29" s="390"/>
      <c r="U29" s="390"/>
      <c r="V29" s="15"/>
      <c r="W29" s="15"/>
      <c r="X29" s="15"/>
    </row>
    <row r="30" spans="1:24" s="78" customFormat="1" ht="90" customHeight="1">
      <c r="A30" s="397" t="s">
        <v>404</v>
      </c>
      <c r="B30" s="398"/>
      <c r="C30" s="398"/>
      <c r="D30" s="398"/>
      <c r="E30" s="398"/>
      <c r="F30" s="398"/>
      <c r="G30" s="398"/>
      <c r="H30" s="398"/>
      <c r="I30" s="398"/>
      <c r="J30" s="398"/>
      <c r="K30" s="398"/>
      <c r="L30" s="398"/>
      <c r="M30" s="398"/>
      <c r="N30" s="398"/>
      <c r="O30" s="398"/>
      <c r="P30" s="398"/>
      <c r="Q30" s="398"/>
      <c r="R30" s="398"/>
      <c r="S30" s="398"/>
      <c r="T30" s="398"/>
      <c r="U30" s="399"/>
      <c r="V30" s="137"/>
      <c r="W30" s="137"/>
      <c r="X30" s="15"/>
    </row>
    <row r="31" spans="1:24" ht="12.75">
      <c r="A31" s="77"/>
      <c r="B31" s="77"/>
      <c r="C31" s="77"/>
      <c r="D31" s="77"/>
      <c r="E31" s="77"/>
      <c r="F31" s="77"/>
      <c r="G31" s="77"/>
      <c r="H31" s="77"/>
      <c r="I31" s="77"/>
      <c r="J31" s="77"/>
      <c r="K31" s="77"/>
      <c r="L31" s="77"/>
      <c r="M31" s="77"/>
      <c r="N31" s="77"/>
      <c r="O31" s="77"/>
      <c r="P31" s="77"/>
      <c r="Q31" s="77"/>
      <c r="R31" s="77"/>
      <c r="S31" s="77"/>
      <c r="T31" s="137"/>
      <c r="U31" s="77"/>
      <c r="V31" s="77"/>
      <c r="W31" s="77"/>
      <c r="X31" s="15"/>
    </row>
    <row r="32" spans="1:24" ht="60" customHeight="1">
      <c r="A32" s="389" t="s">
        <v>405</v>
      </c>
      <c r="B32" s="389"/>
      <c r="C32" s="389"/>
      <c r="D32" s="389"/>
      <c r="E32" s="389"/>
      <c r="F32" s="389"/>
      <c r="G32" s="389"/>
      <c r="H32" s="389"/>
      <c r="I32" s="389"/>
      <c r="J32" s="389"/>
      <c r="K32" s="389"/>
      <c r="L32" s="389"/>
      <c r="M32" s="389"/>
      <c r="N32" s="389"/>
      <c r="O32" s="389"/>
      <c r="P32" s="389"/>
      <c r="Q32" s="389"/>
      <c r="R32" s="389"/>
      <c r="S32" s="389"/>
      <c r="T32" s="389"/>
      <c r="U32" s="389"/>
      <c r="V32" s="151"/>
      <c r="W32" s="151"/>
      <c r="X32" s="151"/>
    </row>
    <row r="33" spans="1:24" ht="15" customHeight="1">
      <c r="A33" s="79"/>
      <c r="B33" s="79"/>
      <c r="C33" s="79"/>
      <c r="D33" s="79"/>
      <c r="E33" s="79"/>
      <c r="F33" s="80"/>
      <c r="G33" s="80"/>
      <c r="H33" s="80"/>
      <c r="I33" s="80"/>
      <c r="J33" s="80"/>
      <c r="K33" s="80"/>
      <c r="L33" s="80"/>
      <c r="M33" s="80"/>
      <c r="N33" s="80"/>
      <c r="O33" s="80"/>
      <c r="P33" s="80"/>
      <c r="Q33" s="80"/>
      <c r="R33" s="80"/>
      <c r="S33" s="80"/>
      <c r="T33" s="80"/>
      <c r="U33" s="80"/>
      <c r="V33" s="79"/>
      <c r="W33" s="79"/>
      <c r="X33" s="79"/>
    </row>
    <row r="34" spans="1:24" s="82" customFormat="1" ht="45" customHeight="1">
      <c r="A34" s="81"/>
      <c r="B34" s="81"/>
      <c r="C34" s="81"/>
      <c r="D34" s="81"/>
      <c r="E34" s="81"/>
      <c r="F34" s="136" t="str">
        <f>IF(F$114&lt;='1 Results'!$L$12/12,Admin!$I$5,IF(F$114&lt;'1 Results'!$L$12/12+1,Admin!$I$6,IF(F$114&lt;=('1 Results'!$L$12+120)/12,Admin!$I$7,IF(F$114&lt;('1 Results'!$L$12+132)/12,Admin!$I$8,""))))</f>
        <v>NSP implementation</v>
      </c>
      <c r="G34" s="136" t="str">
        <f>IF(G$114&lt;='1 Results'!$L$12/12,Admin!$I$5,IF(G$114&lt;'1 Results'!$L$12/12+1,Admin!$I$6,IF(G$114&lt;=('1 Results'!$L$12+120)/12,Admin!$I$7,IF(G$114&lt;('1 Results'!$L$12+132)/12,Admin!$I$8,""))))</f>
        <v>NSP implementation</v>
      </c>
      <c r="H34" s="136" t="str">
        <f>IF(H$114&lt;='1 Results'!$L$12/12,Admin!$I$5,IF(H$114&lt;'1 Results'!$L$12/12+1,Admin!$I$6,IF(H$114&lt;=('1 Results'!$L$12+120)/12,Admin!$I$7,IF(H$114&lt;('1 Results'!$L$12+132)/12,Admin!$I$8,""))))</f>
        <v>NSP implementation</v>
      </c>
      <c r="I34" s="136" t="str">
        <f>IF(I$114&lt;='1 Results'!$L$12/12,Admin!$I$5,IF(I$114&lt;'1 Results'!$L$12/12+1,Admin!$I$6,IF(I$114&lt;=('1 Results'!$L$12+120)/12,Admin!$I$7,IF(I$114&lt;('1 Results'!$L$12+132)/12,Admin!$I$8,""))))</f>
        <v>NSP implementation</v>
      </c>
      <c r="J34" s="136" t="str">
        <f>IF(J$114&lt;='1 Results'!$L$12/12,Admin!$I$5,IF(J$114&lt;'1 Results'!$L$12/12+1,Admin!$I$6,IF(J$114&lt;=('1 Results'!$L$12+120)/12,Admin!$I$7,IF(J$114&lt;('1 Results'!$L$12+132)/12,Admin!$I$8,""))))</f>
        <v>NSP implementation / period after NSP end</v>
      </c>
      <c r="K34" s="136" t="str">
        <f>IF(K$114&lt;='1 Results'!$L$12/12,Admin!$I$5,IF(K$114&lt;'1 Results'!$L$12/12+1,Admin!$I$6,IF(K$114&lt;=('1 Results'!$L$12+120)/12,Admin!$I$7,IF(K$114&lt;('1 Results'!$L$12+132)/12,Admin!$I$8,""))))</f>
        <v>10 years after NSP end</v>
      </c>
      <c r="L34" s="136" t="str">
        <f>IF(L$114&lt;='1 Results'!$L$12/12,Admin!$I$5,IF(L$114&lt;'1 Results'!$L$12/12+1,Admin!$I$6,IF(L$114&lt;=('1 Results'!$L$12+120)/12,Admin!$I$7,IF(L$114&lt;('1 Results'!$L$12+132)/12,Admin!$I$8,""))))</f>
        <v>10 years after NSP end</v>
      </c>
      <c r="M34" s="136" t="str">
        <f>IF(M$114&lt;='1 Results'!$L$12/12,Admin!$I$5,IF(M$114&lt;'1 Results'!$L$12/12+1,Admin!$I$6,IF(M$114&lt;=('1 Results'!$L$12+120)/12,Admin!$I$7,IF(M$114&lt;('1 Results'!$L$12+132)/12,Admin!$I$8,""))))</f>
        <v>10 years after NSP end</v>
      </c>
      <c r="N34" s="136" t="str">
        <f>IF(N$114&lt;='1 Results'!$L$12/12,Admin!$I$5,IF(N$114&lt;'1 Results'!$L$12/12+1,Admin!$I$6,IF(N$114&lt;=('1 Results'!$L$12+120)/12,Admin!$I$7,IF(N$114&lt;('1 Results'!$L$12+132)/12,Admin!$I$8,""))))</f>
        <v>10 years after NSP end</v>
      </c>
      <c r="O34" s="136" t="str">
        <f>IF(O$114&lt;='1 Results'!$L$12/12,Admin!$I$5,IF(O$114&lt;'1 Results'!$L$12/12+1,Admin!$I$6,IF(O$114&lt;=('1 Results'!$L$12+120)/12,Admin!$I$7,IF(O$114&lt;('1 Results'!$L$12+132)/12,Admin!$I$8,""))))</f>
        <v>10 years after NSP end</v>
      </c>
      <c r="P34" s="136" t="str">
        <f>IF(P$114&lt;='1 Results'!$L$12/12,Admin!$I$5,IF(P$114&lt;'1 Results'!$L$12/12+1,Admin!$I$6,IF(P$114&lt;=('1 Results'!$L$12+120)/12,Admin!$I$7,IF(P$114&lt;('1 Results'!$L$12+132)/12,Admin!$I$8,""))))</f>
        <v>10 years after NSP end</v>
      </c>
      <c r="Q34" s="136" t="str">
        <f>IF(Q$114&lt;='1 Results'!$L$12/12,Admin!$I$5,IF(Q$114&lt;'1 Results'!$L$12/12+1,Admin!$I$6,IF(Q$114&lt;=('1 Results'!$L$12+120)/12,Admin!$I$7,IF(Q$114&lt;('1 Results'!$L$12+132)/12,Admin!$I$8,""))))</f>
        <v>10 years after NSP end</v>
      </c>
      <c r="R34" s="136" t="str">
        <f>IF(R$114&lt;='1 Results'!$L$12/12,Admin!$I$5,IF(R$114&lt;'1 Results'!$L$12/12+1,Admin!$I$6,IF(R$114&lt;=('1 Results'!$L$12+120)/12,Admin!$I$7,IF(R$114&lt;('1 Results'!$L$12+132)/12,Admin!$I$8,""))))</f>
        <v>10 years after NSP end</v>
      </c>
      <c r="S34" s="136" t="str">
        <f>IF(S$114&lt;='1 Results'!$L$12/12,Admin!$I$5,IF(S$114&lt;'1 Results'!$L$12/12+1,Admin!$I$6,IF(S$114&lt;=('1 Results'!$L$12+120)/12,Admin!$I$7,IF(S$114&lt;('1 Results'!$L$12+132)/12,Admin!$I$8,""))))</f>
        <v>10 years after NSP end</v>
      </c>
      <c r="T34" s="136" t="str">
        <f>IF(T$114&lt;='1 Results'!$L$12/12,Admin!$I$5,IF(T$114&lt;'1 Results'!$L$12/12+1,Admin!$I$6,IF(T$114&lt;=('1 Results'!$L$12+120)/12,Admin!$I$7,IF(T$114&lt;('1 Results'!$L$12+132)/12,Admin!$I$8,""))))</f>
        <v xml:space="preserve">Period after NSP end </v>
      </c>
      <c r="U34" s="136" t="str">
        <f>IF(U$114&lt;='1 Results'!$L$12/12,Admin!$I$5,IF(U$114&lt;'1 Results'!$L$12/12+1,Admin!$I$6,IF(U$114&lt;=('1 Results'!$L$12+120)/12,Admin!$I$7,IF(U$114&lt;('1 Results'!$L$12+132)/12,Admin!$I$8,""))))</f>
        <v/>
      </c>
      <c r="V34" s="123"/>
      <c r="W34" s="403" t="s">
        <v>21</v>
      </c>
      <c r="X34" s="403"/>
    </row>
    <row r="35" spans="1:24" ht="30" customHeight="1">
      <c r="A35" s="83" t="s">
        <v>232</v>
      </c>
      <c r="B35" s="83" t="s">
        <v>102</v>
      </c>
      <c r="C35" s="404" t="s">
        <v>40</v>
      </c>
      <c r="D35" s="404"/>
      <c r="E35" s="84" t="s">
        <v>5</v>
      </c>
      <c r="F35" s="84" t="s">
        <v>6</v>
      </c>
      <c r="G35" s="85" t="s">
        <v>7</v>
      </c>
      <c r="H35" s="84" t="s">
        <v>8</v>
      </c>
      <c r="I35" s="85" t="s">
        <v>9</v>
      </c>
      <c r="J35" s="84" t="s">
        <v>10</v>
      </c>
      <c r="K35" s="85" t="s">
        <v>11</v>
      </c>
      <c r="L35" s="84" t="s">
        <v>12</v>
      </c>
      <c r="M35" s="85" t="s">
        <v>13</v>
      </c>
      <c r="N35" s="84" t="s">
        <v>14</v>
      </c>
      <c r="O35" s="85" t="s">
        <v>15</v>
      </c>
      <c r="P35" s="84" t="s">
        <v>16</v>
      </c>
      <c r="Q35" s="85" t="s">
        <v>17</v>
      </c>
      <c r="R35" s="84" t="s">
        <v>18</v>
      </c>
      <c r="S35" s="85" t="s">
        <v>19</v>
      </c>
      <c r="T35" s="84" t="s">
        <v>20</v>
      </c>
      <c r="U35" s="85" t="s">
        <v>183</v>
      </c>
      <c r="V35" s="86"/>
      <c r="W35" s="87" t="s">
        <v>73</v>
      </c>
      <c r="X35" s="88" t="s">
        <v>74</v>
      </c>
    </row>
    <row r="36" spans="1:24" ht="45.65" customHeight="1">
      <c r="A36" s="227" t="s">
        <v>376</v>
      </c>
      <c r="B36" s="90" t="s">
        <v>43</v>
      </c>
      <c r="C36" s="391" t="s">
        <v>273</v>
      </c>
      <c r="D36" s="392"/>
      <c r="E36" s="90" t="s">
        <v>337</v>
      </c>
      <c r="F36" s="91"/>
      <c r="G36" s="91"/>
      <c r="H36" s="91">
        <v>75</v>
      </c>
      <c r="I36" s="91">
        <v>150</v>
      </c>
      <c r="J36" s="91">
        <v>300</v>
      </c>
      <c r="K36" s="91">
        <f>J36</f>
        <v>300</v>
      </c>
      <c r="L36" s="91">
        <f aca="true" t="shared" si="0" ref="L36:U36">K36</f>
        <v>300</v>
      </c>
      <c r="M36" s="91">
        <f t="shared" si="0"/>
        <v>300</v>
      </c>
      <c r="N36" s="91">
        <f t="shared" si="0"/>
        <v>300</v>
      </c>
      <c r="O36" s="91">
        <f t="shared" si="0"/>
        <v>300</v>
      </c>
      <c r="P36" s="91">
        <f t="shared" si="0"/>
        <v>300</v>
      </c>
      <c r="Q36" s="91">
        <f t="shared" si="0"/>
        <v>300</v>
      </c>
      <c r="R36" s="91">
        <f t="shared" si="0"/>
        <v>300</v>
      </c>
      <c r="S36" s="91">
        <f t="shared" si="0"/>
        <v>300</v>
      </c>
      <c r="T36" s="91">
        <f t="shared" si="0"/>
        <v>300</v>
      </c>
      <c r="U36" s="91">
        <f t="shared" si="0"/>
        <v>300</v>
      </c>
      <c r="V36" s="92"/>
      <c r="W36" s="93"/>
      <c r="X36" s="90">
        <v>300</v>
      </c>
    </row>
    <row r="37" spans="1:24" ht="40">
      <c r="A37" s="227" t="s">
        <v>277</v>
      </c>
      <c r="B37" s="90" t="s">
        <v>44</v>
      </c>
      <c r="C37" s="391" t="s">
        <v>275</v>
      </c>
      <c r="D37" s="392"/>
      <c r="E37" s="90" t="s">
        <v>276</v>
      </c>
      <c r="F37" s="90"/>
      <c r="G37" s="192"/>
      <c r="H37" s="192">
        <f>'2 Parameters &amp; Assumptions'!$D$32</f>
        <v>470.4</v>
      </c>
      <c r="I37" s="192">
        <f aca="true" t="shared" si="1" ref="I37:U37">H37</f>
        <v>470.4</v>
      </c>
      <c r="J37" s="192">
        <f t="shared" si="1"/>
        <v>470.4</v>
      </c>
      <c r="K37" s="192">
        <f t="shared" si="1"/>
        <v>470.4</v>
      </c>
      <c r="L37" s="192">
        <f t="shared" si="1"/>
        <v>470.4</v>
      </c>
      <c r="M37" s="192">
        <f t="shared" si="1"/>
        <v>470.4</v>
      </c>
      <c r="N37" s="192">
        <f t="shared" si="1"/>
        <v>470.4</v>
      </c>
      <c r="O37" s="192">
        <f t="shared" si="1"/>
        <v>470.4</v>
      </c>
      <c r="P37" s="192">
        <f t="shared" si="1"/>
        <v>470.4</v>
      </c>
      <c r="Q37" s="192">
        <f t="shared" si="1"/>
        <v>470.4</v>
      </c>
      <c r="R37" s="192">
        <f t="shared" si="1"/>
        <v>470.4</v>
      </c>
      <c r="S37" s="192">
        <f t="shared" si="1"/>
        <v>470.4</v>
      </c>
      <c r="T37" s="192">
        <f t="shared" si="1"/>
        <v>470.4</v>
      </c>
      <c r="U37" s="192">
        <f t="shared" si="1"/>
        <v>470.4</v>
      </c>
      <c r="V37" s="92"/>
      <c r="W37" s="93"/>
      <c r="X37" s="192">
        <f>'2 Parameters &amp; Assumptions'!$D$32</f>
        <v>470.4</v>
      </c>
    </row>
    <row r="38" spans="1:24" ht="26.5">
      <c r="A38" s="227" t="s">
        <v>278</v>
      </c>
      <c r="B38" s="90" t="s">
        <v>45</v>
      </c>
      <c r="C38" s="391" t="s">
        <v>275</v>
      </c>
      <c r="D38" s="392"/>
      <c r="E38" s="135" t="s">
        <v>264</v>
      </c>
      <c r="F38" s="90"/>
      <c r="G38" s="192"/>
      <c r="H38" s="192">
        <f>'2 Parameters &amp; Assumptions'!$D$33</f>
        <v>36</v>
      </c>
      <c r="I38" s="192">
        <f aca="true" t="shared" si="2" ref="I38:U38">H38</f>
        <v>36</v>
      </c>
      <c r="J38" s="192">
        <f t="shared" si="2"/>
        <v>36</v>
      </c>
      <c r="K38" s="192">
        <f t="shared" si="2"/>
        <v>36</v>
      </c>
      <c r="L38" s="192">
        <f t="shared" si="2"/>
        <v>36</v>
      </c>
      <c r="M38" s="192">
        <f t="shared" si="2"/>
        <v>36</v>
      </c>
      <c r="N38" s="192">
        <f t="shared" si="2"/>
        <v>36</v>
      </c>
      <c r="O38" s="192">
        <f t="shared" si="2"/>
        <v>36</v>
      </c>
      <c r="P38" s="192">
        <f t="shared" si="2"/>
        <v>36</v>
      </c>
      <c r="Q38" s="192">
        <f t="shared" si="2"/>
        <v>36</v>
      </c>
      <c r="R38" s="192">
        <f t="shared" si="2"/>
        <v>36</v>
      </c>
      <c r="S38" s="192">
        <f t="shared" si="2"/>
        <v>36</v>
      </c>
      <c r="T38" s="192">
        <f t="shared" si="2"/>
        <v>36</v>
      </c>
      <c r="U38" s="192">
        <f t="shared" si="2"/>
        <v>36</v>
      </c>
      <c r="V38" s="92"/>
      <c r="W38" s="93"/>
      <c r="X38" s="90">
        <f>'2 Parameters &amp; Assumptions'!$D$33</f>
        <v>36</v>
      </c>
    </row>
    <row r="39" spans="1:24" ht="12.75">
      <c r="A39" s="227"/>
      <c r="B39" s="90"/>
      <c r="C39" s="183"/>
      <c r="D39" s="184"/>
      <c r="E39" s="135"/>
      <c r="F39" s="91"/>
      <c r="G39" s="195"/>
      <c r="H39" s="195"/>
      <c r="I39" s="195"/>
      <c r="J39" s="192"/>
      <c r="K39" s="192"/>
      <c r="L39" s="192"/>
      <c r="M39" s="192"/>
      <c r="N39" s="192"/>
      <c r="O39" s="192"/>
      <c r="P39" s="192"/>
      <c r="Q39" s="192"/>
      <c r="R39" s="192"/>
      <c r="S39" s="192"/>
      <c r="T39" s="192"/>
      <c r="U39" s="192"/>
      <c r="V39" s="92"/>
      <c r="W39" s="185"/>
      <c r="X39" s="90"/>
    </row>
    <row r="40" spans="1:24" ht="36" customHeight="1">
      <c r="A40" s="227" t="s">
        <v>377</v>
      </c>
      <c r="B40" s="90" t="s">
        <v>46</v>
      </c>
      <c r="C40" s="391" t="s">
        <v>273</v>
      </c>
      <c r="D40" s="392"/>
      <c r="E40" s="90" t="s">
        <v>274</v>
      </c>
      <c r="F40" s="91"/>
      <c r="G40" s="91"/>
      <c r="H40" s="91">
        <v>50</v>
      </c>
      <c r="I40" s="91">
        <v>100</v>
      </c>
      <c r="J40" s="90">
        <v>150</v>
      </c>
      <c r="K40" s="90">
        <f aca="true" t="shared" si="3" ref="K40:U40">J40</f>
        <v>150</v>
      </c>
      <c r="L40" s="90">
        <f t="shared" si="3"/>
        <v>150</v>
      </c>
      <c r="M40" s="90">
        <f t="shared" si="3"/>
        <v>150</v>
      </c>
      <c r="N40" s="90">
        <f t="shared" si="3"/>
        <v>150</v>
      </c>
      <c r="O40" s="90">
        <f t="shared" si="3"/>
        <v>150</v>
      </c>
      <c r="P40" s="90">
        <f t="shared" si="3"/>
        <v>150</v>
      </c>
      <c r="Q40" s="90">
        <f t="shared" si="3"/>
        <v>150</v>
      </c>
      <c r="R40" s="90">
        <f t="shared" si="3"/>
        <v>150</v>
      </c>
      <c r="S40" s="90">
        <f t="shared" si="3"/>
        <v>150</v>
      </c>
      <c r="T40" s="90">
        <f t="shared" si="3"/>
        <v>150</v>
      </c>
      <c r="U40" s="90">
        <f t="shared" si="3"/>
        <v>150</v>
      </c>
      <c r="V40" s="92"/>
      <c r="W40" s="185"/>
      <c r="X40" s="90">
        <v>150</v>
      </c>
    </row>
    <row r="41" spans="1:24" ht="40">
      <c r="A41" s="227" t="s">
        <v>277</v>
      </c>
      <c r="B41" s="90" t="s">
        <v>47</v>
      </c>
      <c r="C41" s="391" t="s">
        <v>275</v>
      </c>
      <c r="D41" s="392"/>
      <c r="E41" s="90" t="s">
        <v>276</v>
      </c>
      <c r="F41" s="192"/>
      <c r="G41" s="192"/>
      <c r="H41" s="192">
        <f>'2 Parameters &amp; Assumptions'!$D$48</f>
        <v>1680</v>
      </c>
      <c r="I41" s="192">
        <f aca="true" t="shared" si="4" ref="I41:U41">H41</f>
        <v>1680</v>
      </c>
      <c r="J41" s="192">
        <f t="shared" si="4"/>
        <v>1680</v>
      </c>
      <c r="K41" s="192">
        <f t="shared" si="4"/>
        <v>1680</v>
      </c>
      <c r="L41" s="192">
        <f t="shared" si="4"/>
        <v>1680</v>
      </c>
      <c r="M41" s="192">
        <f t="shared" si="4"/>
        <v>1680</v>
      </c>
      <c r="N41" s="192">
        <f t="shared" si="4"/>
        <v>1680</v>
      </c>
      <c r="O41" s="192">
        <f t="shared" si="4"/>
        <v>1680</v>
      </c>
      <c r="P41" s="192">
        <f t="shared" si="4"/>
        <v>1680</v>
      </c>
      <c r="Q41" s="192">
        <f t="shared" si="4"/>
        <v>1680</v>
      </c>
      <c r="R41" s="192">
        <f t="shared" si="4"/>
        <v>1680</v>
      </c>
      <c r="S41" s="192">
        <f t="shared" si="4"/>
        <v>1680</v>
      </c>
      <c r="T41" s="192">
        <f t="shared" si="4"/>
        <v>1680</v>
      </c>
      <c r="U41" s="192">
        <f t="shared" si="4"/>
        <v>1680</v>
      </c>
      <c r="V41" s="92"/>
      <c r="W41" s="185"/>
      <c r="X41" s="192">
        <f>'2 Parameters &amp; Assumptions'!$D$48</f>
        <v>1680</v>
      </c>
    </row>
    <row r="42" spans="1:24" ht="26.5">
      <c r="A42" s="227" t="s">
        <v>278</v>
      </c>
      <c r="B42" s="90" t="s">
        <v>48</v>
      </c>
      <c r="C42" s="391" t="s">
        <v>275</v>
      </c>
      <c r="D42" s="392"/>
      <c r="E42" s="135" t="s">
        <v>264</v>
      </c>
      <c r="F42" s="90"/>
      <c r="G42" s="90"/>
      <c r="H42" s="90">
        <f>'2 Parameters &amp; Assumptions'!$D$49</f>
        <v>128</v>
      </c>
      <c r="I42" s="90">
        <f aca="true" t="shared" si="5" ref="I42:U42">H42</f>
        <v>128</v>
      </c>
      <c r="J42" s="90">
        <f t="shared" si="5"/>
        <v>128</v>
      </c>
      <c r="K42" s="90">
        <f t="shared" si="5"/>
        <v>128</v>
      </c>
      <c r="L42" s="90">
        <f t="shared" si="5"/>
        <v>128</v>
      </c>
      <c r="M42" s="90">
        <f t="shared" si="5"/>
        <v>128</v>
      </c>
      <c r="N42" s="90">
        <f t="shared" si="5"/>
        <v>128</v>
      </c>
      <c r="O42" s="90">
        <f t="shared" si="5"/>
        <v>128</v>
      </c>
      <c r="P42" s="90">
        <f t="shared" si="5"/>
        <v>128</v>
      </c>
      <c r="Q42" s="90">
        <f t="shared" si="5"/>
        <v>128</v>
      </c>
      <c r="R42" s="90">
        <f t="shared" si="5"/>
        <v>128</v>
      </c>
      <c r="S42" s="90">
        <f t="shared" si="5"/>
        <v>128</v>
      </c>
      <c r="T42" s="90">
        <f t="shared" si="5"/>
        <v>128</v>
      </c>
      <c r="U42" s="90">
        <f t="shared" si="5"/>
        <v>128</v>
      </c>
      <c r="V42" s="92"/>
      <c r="W42" s="93"/>
      <c r="X42" s="90">
        <f>'2 Parameters &amp; Assumptions'!$D$49</f>
        <v>128</v>
      </c>
    </row>
    <row r="43" spans="1:24" ht="12.75">
      <c r="A43" s="227"/>
      <c r="B43" s="90"/>
      <c r="C43" s="391"/>
      <c r="D43" s="392"/>
      <c r="E43" s="90"/>
      <c r="F43" s="90"/>
      <c r="G43" s="90"/>
      <c r="H43" s="90"/>
      <c r="I43" s="90"/>
      <c r="J43" s="90"/>
      <c r="K43" s="90"/>
      <c r="L43" s="90"/>
      <c r="M43" s="90"/>
      <c r="N43" s="90"/>
      <c r="O43" s="90"/>
      <c r="P43" s="90"/>
      <c r="Q43" s="90"/>
      <c r="R43" s="90"/>
      <c r="S43" s="94"/>
      <c r="T43" s="138"/>
      <c r="U43" s="94"/>
      <c r="V43" s="92"/>
      <c r="W43" s="93"/>
      <c r="X43" s="90"/>
    </row>
    <row r="44" spans="1:24" ht="26.5">
      <c r="A44" s="227" t="s">
        <v>279</v>
      </c>
      <c r="B44" s="90" t="s">
        <v>49</v>
      </c>
      <c r="C44" s="391" t="s">
        <v>275</v>
      </c>
      <c r="D44" s="392"/>
      <c r="E44" s="71" t="s">
        <v>258</v>
      </c>
      <c r="F44" s="90">
        <f>'2 Parameters &amp; Assumptions'!$D$22</f>
        <v>0.4006588235294117</v>
      </c>
      <c r="G44" s="193">
        <f>'2 Parameters &amp; Assumptions'!$D$22*(1-'2 Parameters &amp; Assumptions'!$D$24/100)</f>
        <v>0.39865552941176463</v>
      </c>
      <c r="H44" s="193">
        <f>G44*(1-'2 Parameters &amp; Assumptions'!$D$24/100)</f>
        <v>0.3966622517647058</v>
      </c>
      <c r="I44" s="193">
        <f>H44*(1-'2 Parameters &amp; Assumptions'!$D$24/100)</f>
        <v>0.3946789405058823</v>
      </c>
      <c r="J44" s="193">
        <f>I44*(1-'2 Parameters &amp; Assumptions'!$D$24/100)</f>
        <v>0.3927055458033529</v>
      </c>
      <c r="K44" s="193">
        <f>J44*(1-'2 Parameters &amp; Assumptions'!$D$24/100)</f>
        <v>0.3907420180743361</v>
      </c>
      <c r="L44" s="193">
        <f>K44*(1-'2 Parameters &amp; Assumptions'!$D$24/100)</f>
        <v>0.3887883079839644</v>
      </c>
      <c r="M44" s="193">
        <f>L44*(1-'2 Parameters &amp; Assumptions'!$D$24/100)</f>
        <v>0.3868443664440446</v>
      </c>
      <c r="N44" s="193">
        <f>M44*(1-'2 Parameters &amp; Assumptions'!$D$24/100)</f>
        <v>0.3849101446118243</v>
      </c>
      <c r="O44" s="193">
        <f>N44*(1-'2 Parameters &amp; Assumptions'!$D$24/100)</f>
        <v>0.3829855938887652</v>
      </c>
      <c r="P44" s="193">
        <f>O44*(1-'2 Parameters &amp; Assumptions'!$D$24/100)</f>
        <v>0.38107066591932137</v>
      </c>
      <c r="Q44" s="193">
        <f>P44*(1-'2 Parameters &amp; Assumptions'!$D$24/100)</f>
        <v>0.37916531258972475</v>
      </c>
      <c r="R44" s="193">
        <f>Q44*(1-'2 Parameters &amp; Assumptions'!$D$24/100)</f>
        <v>0.3772694860267761</v>
      </c>
      <c r="S44" s="193">
        <f>R44*(1-'2 Parameters &amp; Assumptions'!$D$24/100)</f>
        <v>0.37538313859664224</v>
      </c>
      <c r="T44" s="193">
        <f>S44*(1-'2 Parameters &amp; Assumptions'!$D$24/100)</f>
        <v>0.37350622290365904</v>
      </c>
      <c r="U44" s="193">
        <f>T44*(1-'2 Parameters &amp; Assumptions'!$D$24/100)</f>
        <v>0.3716386917891407</v>
      </c>
      <c r="V44" s="92"/>
      <c r="W44" s="93"/>
      <c r="X44" s="193">
        <f>AVERAGE(G44:U44)</f>
        <v>0.3850004144209269</v>
      </c>
    </row>
    <row r="45" spans="1:24" ht="28.5" customHeight="1">
      <c r="A45" s="89" t="s">
        <v>280</v>
      </c>
      <c r="B45" s="90" t="s">
        <v>50</v>
      </c>
      <c r="C45" s="391" t="s">
        <v>275</v>
      </c>
      <c r="D45" s="392"/>
      <c r="E45" s="71" t="s">
        <v>259</v>
      </c>
      <c r="F45" s="90">
        <f>'2 Parameters &amp; Assumptions'!$D$21</f>
        <v>0.65</v>
      </c>
      <c r="G45" s="193">
        <f>'2 Parameters &amp; Assumptions'!$D$21*(1-'2 Parameters &amp; Assumptions'!$D$24/100)</f>
        <v>0.64675</v>
      </c>
      <c r="H45" s="193">
        <f>G45*(1-'2 Parameters &amp; Assumptions'!$D$24/100)</f>
        <v>0.64351625</v>
      </c>
      <c r="I45" s="193">
        <f>H45*(1-'2 Parameters &amp; Assumptions'!$D$24/100)</f>
        <v>0.64029866875</v>
      </c>
      <c r="J45" s="193">
        <f>I45*(1-'2 Parameters &amp; Assumptions'!$D$24/100)</f>
        <v>0.63709717540625</v>
      </c>
      <c r="K45" s="193">
        <f>J45*(1-'2 Parameters &amp; Assumptions'!$D$24/100)</f>
        <v>0.6339116895292187</v>
      </c>
      <c r="L45" s="193">
        <f>K45*(1-'2 Parameters &amp; Assumptions'!$D$24/100)</f>
        <v>0.6307421310815726</v>
      </c>
      <c r="M45" s="193">
        <f>L45*(1-'2 Parameters &amp; Assumptions'!$D$24/100)</f>
        <v>0.6275884204261648</v>
      </c>
      <c r="N45" s="193">
        <f>M45*(1-'2 Parameters &amp; Assumptions'!$D$24/100)</f>
        <v>0.624450478324034</v>
      </c>
      <c r="O45" s="193">
        <f>N45*(1-'2 Parameters &amp; Assumptions'!$D$24/100)</f>
        <v>0.6213282259324139</v>
      </c>
      <c r="P45" s="193">
        <f>O45*(1-'2 Parameters &amp; Assumptions'!$D$24/100)</f>
        <v>0.6182215848027518</v>
      </c>
      <c r="Q45" s="193">
        <f>P45*(1-'2 Parameters &amp; Assumptions'!$D$24/100)</f>
        <v>0.615130476878738</v>
      </c>
      <c r="R45" s="193">
        <f>Q45*(1-'2 Parameters &amp; Assumptions'!$D$24/100)</f>
        <v>0.6120548244943443</v>
      </c>
      <c r="S45" s="193">
        <f>R45*(1-'2 Parameters &amp; Assumptions'!$D$24/100)</f>
        <v>0.6089945503718727</v>
      </c>
      <c r="T45" s="193">
        <f>S45*(1-'2 Parameters &amp; Assumptions'!$D$24/100)</f>
        <v>0.6059495776200133</v>
      </c>
      <c r="U45" s="193">
        <f>T45*(1-'2 Parameters &amp; Assumptions'!$D$24/100)</f>
        <v>0.6029198297319133</v>
      </c>
      <c r="V45" s="92"/>
      <c r="W45" s="93"/>
      <c r="X45" s="193">
        <f>AVERAGE(G45:U45)</f>
        <v>0.6245969255566192</v>
      </c>
    </row>
    <row r="46" spans="1:24" ht="16">
      <c r="A46" s="196" t="s">
        <v>103</v>
      </c>
      <c r="B46" s="90"/>
      <c r="C46" s="393" t="s">
        <v>378</v>
      </c>
      <c r="D46" s="394"/>
      <c r="E46" s="95" t="s">
        <v>136</v>
      </c>
      <c r="F46" s="96">
        <f>F36*(F37*F44+F38*F45)+F40*(F41*F44+F42*F45)</f>
        <v>0</v>
      </c>
      <c r="G46" s="96">
        <f aca="true" t="shared" si="6" ref="G46:U46">G36*(G37*G44+G38*G45)+G40*(G41*G44+G42*G45)</f>
        <v>0</v>
      </c>
      <c r="H46" s="96">
        <f t="shared" si="6"/>
        <v>53169.87126549411</v>
      </c>
      <c r="I46" s="96">
        <f t="shared" si="6"/>
        <v>105808.04381833327</v>
      </c>
      <c r="J46" s="96">
        <f t="shared" si="6"/>
        <v>173493.3194284016</v>
      </c>
      <c r="K46" s="96">
        <f t="shared" si="6"/>
        <v>172625.85283125957</v>
      </c>
      <c r="L46" s="96">
        <f>L36*(L37*L44+L38*L45)+L40*(L41*L44+L42*L45)</f>
        <v>171762.72356710327</v>
      </c>
      <c r="M46" s="96">
        <f t="shared" si="6"/>
        <v>170903.90994926775</v>
      </c>
      <c r="N46" s="96">
        <f t="shared" si="6"/>
        <v>170049.3903995214</v>
      </c>
      <c r="O46" s="96">
        <f t="shared" si="6"/>
        <v>169199.1434475238</v>
      </c>
      <c r="P46" s="96">
        <f t="shared" si="6"/>
        <v>168353.14773028617</v>
      </c>
      <c r="Q46" s="96">
        <f t="shared" si="6"/>
        <v>167511.38199163473</v>
      </c>
      <c r="R46" s="96">
        <f t="shared" si="6"/>
        <v>166673.82508167656</v>
      </c>
      <c r="S46" s="96">
        <f t="shared" si="6"/>
        <v>165840.45595626818</v>
      </c>
      <c r="T46" s="96">
        <f t="shared" si="6"/>
        <v>165011.25367648684</v>
      </c>
      <c r="U46" s="96">
        <f t="shared" si="6"/>
        <v>164186.1974081044</v>
      </c>
      <c r="V46" s="92"/>
      <c r="W46" s="96">
        <f>X46/20</f>
        <v>170089.27068385336</v>
      </c>
      <c r="X46" s="96">
        <f>(X36*(X37*X44+X38*X45)+X40*(X41*X44+X42*X45))*20</f>
        <v>3401785.4136770675</v>
      </c>
    </row>
    <row r="47" spans="1:24" ht="12.75">
      <c r="A47" s="97"/>
      <c r="B47" s="98"/>
      <c r="C47" s="99"/>
      <c r="D47" s="99"/>
      <c r="E47" s="99"/>
      <c r="F47" s="100"/>
      <c r="G47" s="100"/>
      <c r="H47" s="100"/>
      <c r="I47" s="100"/>
      <c r="J47" s="100"/>
      <c r="K47" s="100"/>
      <c r="L47" s="101"/>
      <c r="M47" s="101"/>
      <c r="N47" s="101"/>
      <c r="O47" s="101"/>
      <c r="P47" s="101"/>
      <c r="Q47" s="101"/>
      <c r="R47" s="101"/>
      <c r="S47" s="101"/>
      <c r="T47" s="101"/>
      <c r="U47" s="101"/>
      <c r="V47" s="99"/>
      <c r="W47" s="101"/>
      <c r="X47" s="101"/>
    </row>
    <row r="48" spans="1:24" ht="16">
      <c r="A48" s="102"/>
      <c r="B48" s="103" t="s">
        <v>54</v>
      </c>
      <c r="D48" s="99" t="s">
        <v>71</v>
      </c>
      <c r="E48" s="104" t="s">
        <v>137</v>
      </c>
      <c r="F48" s="189">
        <f>F46</f>
        <v>0</v>
      </c>
      <c r="G48" s="189">
        <f>G46</f>
        <v>0</v>
      </c>
      <c r="H48" s="189">
        <f aca="true" t="shared" si="7" ref="H48:U48">H46</f>
        <v>53169.87126549411</v>
      </c>
      <c r="I48" s="189">
        <f t="shared" si="7"/>
        <v>105808.04381833327</v>
      </c>
      <c r="J48" s="189">
        <f t="shared" si="7"/>
        <v>173493.3194284016</v>
      </c>
      <c r="K48" s="189">
        <f t="shared" si="7"/>
        <v>172625.85283125957</v>
      </c>
      <c r="L48" s="189">
        <f t="shared" si="7"/>
        <v>171762.72356710327</v>
      </c>
      <c r="M48" s="189">
        <f t="shared" si="7"/>
        <v>170903.90994926775</v>
      </c>
      <c r="N48" s="189">
        <f t="shared" si="7"/>
        <v>170049.3903995214</v>
      </c>
      <c r="O48" s="189">
        <f t="shared" si="7"/>
        <v>169199.1434475238</v>
      </c>
      <c r="P48" s="189">
        <f t="shared" si="7"/>
        <v>168353.14773028617</v>
      </c>
      <c r="Q48" s="189">
        <f t="shared" si="7"/>
        <v>167511.38199163473</v>
      </c>
      <c r="R48" s="189">
        <f t="shared" si="7"/>
        <v>166673.82508167656</v>
      </c>
      <c r="S48" s="189">
        <f t="shared" si="7"/>
        <v>165840.45595626818</v>
      </c>
      <c r="T48" s="189">
        <f t="shared" si="7"/>
        <v>165011.25367648684</v>
      </c>
      <c r="U48" s="189">
        <f t="shared" si="7"/>
        <v>164186.1974081044</v>
      </c>
      <c r="V48" s="99"/>
      <c r="W48" s="189">
        <f>W46</f>
        <v>170089.27068385336</v>
      </c>
      <c r="X48" s="189">
        <f>X46</f>
        <v>3401785.4136770675</v>
      </c>
    </row>
    <row r="49" spans="1:24" ht="16">
      <c r="A49" s="102"/>
      <c r="B49" s="103" t="s">
        <v>54</v>
      </c>
      <c r="C49" s="105"/>
      <c r="D49" s="99" t="s">
        <v>182</v>
      </c>
      <c r="E49" s="104" t="s">
        <v>138</v>
      </c>
      <c r="F49" s="189">
        <f>F48</f>
        <v>0</v>
      </c>
      <c r="G49" s="189">
        <f>F49+G48</f>
        <v>0</v>
      </c>
      <c r="H49" s="189">
        <f aca="true" t="shared" si="8" ref="H49:U49">G49+H48</f>
        <v>53169.87126549411</v>
      </c>
      <c r="I49" s="189">
        <f t="shared" si="8"/>
        <v>158977.9150838274</v>
      </c>
      <c r="J49" s="189">
        <f t="shared" si="8"/>
        <v>332471.234512229</v>
      </c>
      <c r="K49" s="189">
        <f t="shared" si="8"/>
        <v>505097.0873434886</v>
      </c>
      <c r="L49" s="189">
        <f t="shared" si="8"/>
        <v>676859.8109105919</v>
      </c>
      <c r="M49" s="189">
        <f t="shared" si="8"/>
        <v>847763.7208598596</v>
      </c>
      <c r="N49" s="189">
        <f t="shared" si="8"/>
        <v>1017813.111259381</v>
      </c>
      <c r="O49" s="189">
        <f t="shared" si="8"/>
        <v>1187012.2547069048</v>
      </c>
      <c r="P49" s="189">
        <f t="shared" si="8"/>
        <v>1355365.402437191</v>
      </c>
      <c r="Q49" s="189">
        <f t="shared" si="8"/>
        <v>1522876.7844288256</v>
      </c>
      <c r="R49" s="189">
        <f t="shared" si="8"/>
        <v>1689550.609510502</v>
      </c>
      <c r="S49" s="189">
        <f t="shared" si="8"/>
        <v>1855391.0654667702</v>
      </c>
      <c r="T49" s="189">
        <f t="shared" si="8"/>
        <v>2020402.319143257</v>
      </c>
      <c r="U49" s="189">
        <f t="shared" si="8"/>
        <v>2184588.5165513614</v>
      </c>
      <c r="V49" s="99"/>
      <c r="W49" s="106" t="s">
        <v>137</v>
      </c>
      <c r="X49" s="106" t="s">
        <v>138</v>
      </c>
    </row>
    <row r="50" spans="1:24" ht="12.75">
      <c r="A50" s="107"/>
      <c r="B50" s="108" t="s">
        <v>41</v>
      </c>
      <c r="C50" s="99"/>
      <c r="D50" s="99"/>
      <c r="E50" s="99"/>
      <c r="F50" s="99"/>
      <c r="G50" s="99"/>
      <c r="H50" s="99"/>
      <c r="I50" s="99"/>
      <c r="J50" s="99"/>
      <c r="K50" s="99"/>
      <c r="L50" s="99"/>
      <c r="M50" s="99"/>
      <c r="N50" s="99"/>
      <c r="O50" s="99"/>
      <c r="P50" s="99"/>
      <c r="Q50" s="99"/>
      <c r="R50" s="99"/>
      <c r="S50" s="99"/>
      <c r="T50" s="99"/>
      <c r="U50" s="99"/>
      <c r="V50" s="99"/>
      <c r="W50" s="99"/>
      <c r="X50" s="15"/>
    </row>
    <row r="51" spans="1:24" ht="16" customHeight="1">
      <c r="A51" s="109"/>
      <c r="B51" s="110" t="s">
        <v>54</v>
      </c>
      <c r="C51" s="402" t="s">
        <v>139</v>
      </c>
      <c r="D51" s="402"/>
      <c r="E51" s="402"/>
      <c r="F51" s="111"/>
      <c r="G51" s="111"/>
      <c r="H51" s="111"/>
      <c r="I51" s="111"/>
      <c r="J51" s="111"/>
      <c r="K51" s="111"/>
      <c r="L51" s="99"/>
      <c r="M51" s="99"/>
      <c r="N51" s="99"/>
      <c r="O51" s="99"/>
      <c r="P51" s="99"/>
      <c r="Q51" s="99"/>
      <c r="R51" s="99"/>
      <c r="S51" s="99"/>
      <c r="T51" s="99"/>
      <c r="U51" s="99"/>
      <c r="V51" s="99"/>
      <c r="W51" s="99"/>
      <c r="X51" s="15"/>
    </row>
    <row r="52" spans="1:24" ht="12.75">
      <c r="A52" s="77"/>
      <c r="B52" s="77"/>
      <c r="C52" s="77"/>
      <c r="D52" s="77"/>
      <c r="E52" s="77"/>
      <c r="F52" s="77"/>
      <c r="G52" s="77"/>
      <c r="H52" s="77"/>
      <c r="I52" s="77"/>
      <c r="J52" s="77"/>
      <c r="K52" s="77"/>
      <c r="L52" s="77"/>
      <c r="M52" s="77"/>
      <c r="N52" s="77"/>
      <c r="O52" s="77"/>
      <c r="P52" s="77"/>
      <c r="Q52" s="77"/>
      <c r="R52" s="77"/>
      <c r="S52" s="77"/>
      <c r="T52" s="137"/>
      <c r="U52" s="77"/>
      <c r="V52" s="77"/>
      <c r="W52" s="77"/>
      <c r="X52" s="15"/>
    </row>
    <row r="53" spans="1:24" ht="12.75">
      <c r="A53" s="54" t="s">
        <v>42</v>
      </c>
      <c r="B53" s="42"/>
      <c r="C53" s="42"/>
      <c r="D53" s="42"/>
      <c r="E53" s="42"/>
      <c r="F53" s="42"/>
      <c r="G53" s="42"/>
      <c r="H53" s="42"/>
      <c r="I53" s="42"/>
      <c r="J53" s="42"/>
      <c r="K53" s="42"/>
      <c r="L53" s="42"/>
      <c r="M53" s="42"/>
      <c r="N53" s="42"/>
      <c r="O53" s="42"/>
      <c r="P53" s="42"/>
      <c r="Q53" s="42"/>
      <c r="R53" s="42"/>
      <c r="S53" s="42"/>
      <c r="T53" s="42"/>
      <c r="U53" s="42"/>
      <c r="V53" s="42"/>
      <c r="W53" s="42"/>
      <c r="X53" s="42"/>
    </row>
    <row r="54" spans="1:24" ht="12.75">
      <c r="A54" s="55"/>
      <c r="B54" s="9"/>
      <c r="C54" s="9"/>
      <c r="D54" s="9"/>
      <c r="E54" s="9"/>
      <c r="F54" s="9"/>
      <c r="G54" s="9"/>
      <c r="H54" s="9"/>
      <c r="I54" s="9"/>
      <c r="J54" s="9"/>
      <c r="K54" s="9"/>
      <c r="L54" s="9"/>
      <c r="M54" s="9"/>
      <c r="N54" s="9"/>
      <c r="O54" s="9"/>
      <c r="P54" s="9"/>
      <c r="Q54" s="9"/>
      <c r="R54" s="9"/>
      <c r="S54" s="9"/>
      <c r="T54" s="9"/>
      <c r="U54" s="9"/>
      <c r="V54" s="9"/>
      <c r="W54" s="9"/>
      <c r="X54" s="9"/>
    </row>
    <row r="55" spans="1:24" ht="30" customHeight="1">
      <c r="A55" s="358" t="s">
        <v>251</v>
      </c>
      <c r="B55" s="358"/>
      <c r="C55" s="358"/>
      <c r="D55" s="358"/>
      <c r="E55" s="358"/>
      <c r="F55" s="358"/>
      <c r="G55" s="358"/>
      <c r="H55" s="358"/>
      <c r="I55" s="358"/>
      <c r="J55" s="358"/>
      <c r="K55" s="358"/>
      <c r="L55" s="358"/>
      <c r="M55" s="358"/>
      <c r="N55" s="358"/>
      <c r="O55" s="358"/>
      <c r="P55" s="358"/>
      <c r="Q55" s="358"/>
      <c r="R55" s="358"/>
      <c r="S55" s="358"/>
      <c r="T55" s="358"/>
      <c r="U55" s="358"/>
      <c r="V55" s="75"/>
      <c r="W55" s="75"/>
      <c r="X55" s="75"/>
    </row>
    <row r="56" spans="1:24" ht="15" customHeight="1">
      <c r="A56" s="66"/>
      <c r="B56" s="66"/>
      <c r="C56" s="66"/>
      <c r="D56" s="66"/>
      <c r="E56" s="66"/>
      <c r="F56" s="66"/>
      <c r="G56" s="66"/>
      <c r="H56" s="66"/>
      <c r="I56" s="66"/>
      <c r="J56" s="66"/>
      <c r="K56" s="66"/>
      <c r="L56" s="66"/>
      <c r="M56" s="66"/>
      <c r="N56" s="66"/>
      <c r="O56" s="66"/>
      <c r="P56" s="66"/>
      <c r="Q56" s="66"/>
      <c r="R56" s="66"/>
      <c r="S56" s="66"/>
      <c r="T56" s="133"/>
      <c r="U56" s="66"/>
      <c r="V56" s="66"/>
      <c r="W56" s="66"/>
      <c r="X56" s="66"/>
    </row>
    <row r="57" spans="1:24" ht="15" customHeight="1">
      <c r="A57" s="390" t="s">
        <v>107</v>
      </c>
      <c r="B57" s="390"/>
      <c r="C57" s="390"/>
      <c r="D57" s="390"/>
      <c r="E57" s="390"/>
      <c r="F57" s="390"/>
      <c r="G57" s="390"/>
      <c r="H57" s="390"/>
      <c r="I57" s="390"/>
      <c r="J57" s="390"/>
      <c r="K57" s="390"/>
      <c r="L57" s="390"/>
      <c r="M57" s="390"/>
      <c r="N57" s="390"/>
      <c r="O57" s="390"/>
      <c r="P57" s="390"/>
      <c r="Q57" s="390"/>
      <c r="R57" s="390"/>
      <c r="S57" s="390"/>
      <c r="T57" s="390"/>
      <c r="U57" s="390"/>
      <c r="V57" s="150"/>
      <c r="W57" s="150"/>
      <c r="X57" s="150"/>
    </row>
    <row r="58" spans="1:24" ht="90" customHeight="1">
      <c r="A58" s="379" t="s">
        <v>391</v>
      </c>
      <c r="B58" s="380"/>
      <c r="C58" s="380"/>
      <c r="D58" s="380"/>
      <c r="E58" s="380"/>
      <c r="F58" s="380"/>
      <c r="G58" s="380"/>
      <c r="H58" s="380"/>
      <c r="I58" s="380"/>
      <c r="J58" s="380"/>
      <c r="K58" s="380"/>
      <c r="L58" s="380"/>
      <c r="M58" s="380"/>
      <c r="N58" s="380"/>
      <c r="O58" s="380"/>
      <c r="P58" s="380"/>
      <c r="Q58" s="380"/>
      <c r="R58" s="380"/>
      <c r="S58" s="380"/>
      <c r="T58" s="380"/>
      <c r="U58" s="381"/>
      <c r="V58" s="137"/>
      <c r="W58" s="137"/>
      <c r="X58" s="15"/>
    </row>
    <row r="59" spans="1:24" ht="15" customHeight="1">
      <c r="A59" s="66"/>
      <c r="B59" s="66"/>
      <c r="C59" s="66"/>
      <c r="D59" s="66"/>
      <c r="E59" s="66"/>
      <c r="F59" s="66"/>
      <c r="G59" s="66"/>
      <c r="H59" s="66"/>
      <c r="I59" s="66"/>
      <c r="J59" s="66"/>
      <c r="K59" s="66"/>
      <c r="L59" s="66"/>
      <c r="M59" s="66"/>
      <c r="N59" s="66"/>
      <c r="O59" s="66"/>
      <c r="P59" s="66"/>
      <c r="Q59" s="66"/>
      <c r="R59" s="66"/>
      <c r="S59" s="66"/>
      <c r="T59" s="133"/>
      <c r="U59" s="66"/>
      <c r="V59" s="66"/>
      <c r="W59" s="66"/>
      <c r="X59" s="66"/>
    </row>
    <row r="60" spans="1:24" ht="30" customHeight="1">
      <c r="A60" s="385" t="s">
        <v>406</v>
      </c>
      <c r="B60" s="385"/>
      <c r="C60" s="385"/>
      <c r="D60" s="385"/>
      <c r="E60" s="385"/>
      <c r="F60" s="385"/>
      <c r="G60" s="385"/>
      <c r="H60" s="385"/>
      <c r="I60" s="385"/>
      <c r="J60" s="385"/>
      <c r="K60" s="385"/>
      <c r="L60" s="385"/>
      <c r="M60" s="385"/>
      <c r="N60" s="385"/>
      <c r="O60" s="385"/>
      <c r="P60" s="385"/>
      <c r="Q60" s="385"/>
      <c r="R60" s="385"/>
      <c r="S60" s="385"/>
      <c r="T60" s="385"/>
      <c r="U60" s="385"/>
      <c r="V60" s="66"/>
      <c r="W60" s="66"/>
      <c r="X60" s="66"/>
    </row>
    <row r="61" spans="1:24" ht="15" customHeight="1">
      <c r="A61" s="66"/>
      <c r="B61" s="66"/>
      <c r="C61" s="66"/>
      <c r="D61" s="66"/>
      <c r="E61" s="66"/>
      <c r="F61" s="80"/>
      <c r="G61" s="80"/>
      <c r="H61" s="80"/>
      <c r="I61" s="80"/>
      <c r="J61" s="80"/>
      <c r="K61" s="80"/>
      <c r="L61" s="80"/>
      <c r="M61" s="80"/>
      <c r="N61" s="80"/>
      <c r="O61" s="80"/>
      <c r="P61" s="80"/>
      <c r="Q61" s="80"/>
      <c r="R61" s="80"/>
      <c r="S61" s="80"/>
      <c r="T61" s="80"/>
      <c r="U61" s="80"/>
      <c r="V61" s="66"/>
      <c r="W61" s="66"/>
      <c r="X61" s="66"/>
    </row>
    <row r="62" spans="1:24" s="82" customFormat="1" ht="45" customHeight="1">
      <c r="A62" s="81"/>
      <c r="B62" s="81"/>
      <c r="C62" s="81"/>
      <c r="D62" s="81"/>
      <c r="E62" s="81"/>
      <c r="F62" s="136" t="str">
        <f>IF(F$114&lt;='1 Results'!$L$12/12,Admin!$I$5,IF(F$114&lt;'1 Results'!$L$12/12+1,Admin!$I$6,IF(F$114&lt;=('1 Results'!$L$12+120)/12,Admin!$I$7,IF(F$114&lt;('1 Results'!$L$12+132)/12,Admin!$I$8,""))))</f>
        <v>NSP implementation</v>
      </c>
      <c r="G62" s="136" t="str">
        <f>IF(G$114&lt;='1 Results'!$L$12/12,Admin!$I$5,IF(G$114&lt;'1 Results'!$L$12/12+1,Admin!$I$6,IF(G$114&lt;=('1 Results'!$L$12+120)/12,Admin!$I$7,IF(G$114&lt;('1 Results'!$L$12+132)/12,Admin!$I$8,""))))</f>
        <v>NSP implementation</v>
      </c>
      <c r="H62" s="136" t="str">
        <f>IF(H$114&lt;='1 Results'!$L$12/12,Admin!$I$5,IF(H$114&lt;'1 Results'!$L$12/12+1,Admin!$I$6,IF(H$114&lt;=('1 Results'!$L$12+120)/12,Admin!$I$7,IF(H$114&lt;('1 Results'!$L$12+132)/12,Admin!$I$8,""))))</f>
        <v>NSP implementation</v>
      </c>
      <c r="I62" s="136" t="str">
        <f>IF(I$114&lt;='1 Results'!$L$12/12,Admin!$I$5,IF(I$114&lt;'1 Results'!$L$12/12+1,Admin!$I$6,IF(I$114&lt;=('1 Results'!$L$12+120)/12,Admin!$I$7,IF(I$114&lt;('1 Results'!$L$12+132)/12,Admin!$I$8,""))))</f>
        <v>NSP implementation</v>
      </c>
      <c r="J62" s="136" t="str">
        <f>IF(J$114&lt;='1 Results'!$L$12/12,Admin!$I$5,IF(J$114&lt;'1 Results'!$L$12/12+1,Admin!$I$6,IF(J$114&lt;=('1 Results'!$L$12+120)/12,Admin!$I$7,IF(J$114&lt;('1 Results'!$L$12+132)/12,Admin!$I$8,""))))</f>
        <v>NSP implementation / period after NSP end</v>
      </c>
      <c r="K62" s="136" t="str">
        <f>IF(K$114&lt;='1 Results'!$L$12/12,Admin!$I$5,IF(K$114&lt;'1 Results'!$L$12/12+1,Admin!$I$6,IF(K$114&lt;=('1 Results'!$L$12+120)/12,Admin!$I$7,IF(K$114&lt;('1 Results'!$L$12+132)/12,Admin!$I$8,""))))</f>
        <v>10 years after NSP end</v>
      </c>
      <c r="L62" s="136" t="str">
        <f>IF(L$114&lt;='1 Results'!$L$12/12,Admin!$I$5,IF(L$114&lt;'1 Results'!$L$12/12+1,Admin!$I$6,IF(L$114&lt;=('1 Results'!$L$12+120)/12,Admin!$I$7,IF(L$114&lt;('1 Results'!$L$12+132)/12,Admin!$I$8,""))))</f>
        <v>10 years after NSP end</v>
      </c>
      <c r="M62" s="136" t="str">
        <f>IF(M$114&lt;='1 Results'!$L$12/12,Admin!$I$5,IF(M$114&lt;'1 Results'!$L$12/12+1,Admin!$I$6,IF(M$114&lt;=('1 Results'!$L$12+120)/12,Admin!$I$7,IF(M$114&lt;('1 Results'!$L$12+132)/12,Admin!$I$8,""))))</f>
        <v>10 years after NSP end</v>
      </c>
      <c r="N62" s="136" t="str">
        <f>IF(N$114&lt;='1 Results'!$L$12/12,Admin!$I$5,IF(N$114&lt;'1 Results'!$L$12/12+1,Admin!$I$6,IF(N$114&lt;=('1 Results'!$L$12+120)/12,Admin!$I$7,IF(N$114&lt;('1 Results'!$L$12+132)/12,Admin!$I$8,""))))</f>
        <v>10 years after NSP end</v>
      </c>
      <c r="O62" s="136" t="str">
        <f>IF(O$114&lt;='1 Results'!$L$12/12,Admin!$I$5,IF(O$114&lt;'1 Results'!$L$12/12+1,Admin!$I$6,IF(O$114&lt;=('1 Results'!$L$12+120)/12,Admin!$I$7,IF(O$114&lt;('1 Results'!$L$12+132)/12,Admin!$I$8,""))))</f>
        <v>10 years after NSP end</v>
      </c>
      <c r="P62" s="136" t="str">
        <f>IF(P$114&lt;='1 Results'!$L$12/12,Admin!$I$5,IF(P$114&lt;'1 Results'!$L$12/12+1,Admin!$I$6,IF(P$114&lt;=('1 Results'!$L$12+120)/12,Admin!$I$7,IF(P$114&lt;('1 Results'!$L$12+132)/12,Admin!$I$8,""))))</f>
        <v>10 years after NSP end</v>
      </c>
      <c r="Q62" s="136" t="str">
        <f>IF(Q$114&lt;='1 Results'!$L$12/12,Admin!$I$5,IF(Q$114&lt;'1 Results'!$L$12/12+1,Admin!$I$6,IF(Q$114&lt;=('1 Results'!$L$12+120)/12,Admin!$I$7,IF(Q$114&lt;('1 Results'!$L$12+132)/12,Admin!$I$8,""))))</f>
        <v>10 years after NSP end</v>
      </c>
      <c r="R62" s="136" t="str">
        <f>IF(R$114&lt;='1 Results'!$L$12/12,Admin!$I$5,IF(R$114&lt;'1 Results'!$L$12/12+1,Admin!$I$6,IF(R$114&lt;=('1 Results'!$L$12+120)/12,Admin!$I$7,IF(R$114&lt;('1 Results'!$L$12+132)/12,Admin!$I$8,""))))</f>
        <v>10 years after NSP end</v>
      </c>
      <c r="S62" s="136" t="str">
        <f>IF(S$114&lt;='1 Results'!$L$12/12,Admin!$I$5,IF(S$114&lt;'1 Results'!$L$12/12+1,Admin!$I$6,IF(S$114&lt;=('1 Results'!$L$12+120)/12,Admin!$I$7,IF(S$114&lt;('1 Results'!$L$12+132)/12,Admin!$I$8,""))))</f>
        <v>10 years after NSP end</v>
      </c>
      <c r="T62" s="136" t="str">
        <f>IF(T$114&lt;='1 Results'!$L$12/12,Admin!$I$5,IF(T$114&lt;'1 Results'!$L$12/12+1,Admin!$I$6,IF(T$114&lt;=('1 Results'!$L$12+120)/12,Admin!$I$7,IF(T$114&lt;('1 Results'!$L$12+132)/12,Admin!$I$8,""))))</f>
        <v xml:space="preserve">Period after NSP end </v>
      </c>
      <c r="U62" s="136" t="str">
        <f>IF(U$114&lt;='1 Results'!$L$12/12,Admin!$I$5,IF(U$114&lt;'1 Results'!$L$12/12+1,Admin!$I$6,IF(U$114&lt;=('1 Results'!$L$12+120)/12,Admin!$I$7,IF(U$114&lt;('1 Results'!$L$12+132)/12,Admin!$I$8,""))))</f>
        <v/>
      </c>
      <c r="V62" s="123"/>
      <c r="W62" s="403" t="s">
        <v>21</v>
      </c>
      <c r="X62" s="403"/>
    </row>
    <row r="63" spans="1:24" ht="30" customHeight="1">
      <c r="A63" s="83" t="s">
        <v>232</v>
      </c>
      <c r="B63" s="83" t="s">
        <v>102</v>
      </c>
      <c r="C63" s="404" t="s">
        <v>40</v>
      </c>
      <c r="D63" s="404"/>
      <c r="E63" s="84" t="s">
        <v>5</v>
      </c>
      <c r="F63" s="85" t="s">
        <v>6</v>
      </c>
      <c r="G63" s="85" t="s">
        <v>7</v>
      </c>
      <c r="H63" s="85" t="s">
        <v>8</v>
      </c>
      <c r="I63" s="85" t="s">
        <v>9</v>
      </c>
      <c r="J63" s="85" t="s">
        <v>10</v>
      </c>
      <c r="K63" s="85" t="s">
        <v>11</v>
      </c>
      <c r="L63" s="85" t="s">
        <v>12</v>
      </c>
      <c r="M63" s="85" t="s">
        <v>13</v>
      </c>
      <c r="N63" s="85" t="s">
        <v>14</v>
      </c>
      <c r="O63" s="85" t="s">
        <v>15</v>
      </c>
      <c r="P63" s="85" t="s">
        <v>16</v>
      </c>
      <c r="Q63" s="85" t="s">
        <v>17</v>
      </c>
      <c r="R63" s="85" t="s">
        <v>18</v>
      </c>
      <c r="S63" s="85" t="s">
        <v>19</v>
      </c>
      <c r="T63" s="85" t="s">
        <v>20</v>
      </c>
      <c r="U63" s="85" t="s">
        <v>183</v>
      </c>
      <c r="V63" s="86"/>
      <c r="W63" s="88" t="s">
        <v>73</v>
      </c>
      <c r="X63" s="88" t="s">
        <v>74</v>
      </c>
    </row>
    <row r="64" spans="1:24" ht="26.5">
      <c r="A64" s="227" t="s">
        <v>338</v>
      </c>
      <c r="B64" s="90" t="s">
        <v>43</v>
      </c>
      <c r="C64" s="391" t="s">
        <v>273</v>
      </c>
      <c r="D64" s="392"/>
      <c r="E64" s="90" t="s">
        <v>274</v>
      </c>
      <c r="F64" s="91">
        <f>F36</f>
        <v>0</v>
      </c>
      <c r="G64" s="91">
        <f aca="true" t="shared" si="9" ref="G64:U64">G36</f>
        <v>0</v>
      </c>
      <c r="H64" s="91">
        <f t="shared" si="9"/>
        <v>75</v>
      </c>
      <c r="I64" s="91">
        <f t="shared" si="9"/>
        <v>150</v>
      </c>
      <c r="J64" s="91">
        <f t="shared" si="9"/>
        <v>300</v>
      </c>
      <c r="K64" s="91">
        <f t="shared" si="9"/>
        <v>300</v>
      </c>
      <c r="L64" s="91">
        <f t="shared" si="9"/>
        <v>300</v>
      </c>
      <c r="M64" s="91">
        <f t="shared" si="9"/>
        <v>300</v>
      </c>
      <c r="N64" s="91">
        <f t="shared" si="9"/>
        <v>300</v>
      </c>
      <c r="O64" s="91">
        <f t="shared" si="9"/>
        <v>300</v>
      </c>
      <c r="P64" s="91">
        <f t="shared" si="9"/>
        <v>300</v>
      </c>
      <c r="Q64" s="91">
        <f t="shared" si="9"/>
        <v>300</v>
      </c>
      <c r="R64" s="91">
        <f t="shared" si="9"/>
        <v>300</v>
      </c>
      <c r="S64" s="91">
        <f t="shared" si="9"/>
        <v>300</v>
      </c>
      <c r="T64" s="91">
        <f t="shared" si="9"/>
        <v>300</v>
      </c>
      <c r="U64" s="91">
        <f t="shared" si="9"/>
        <v>300</v>
      </c>
      <c r="V64" s="92"/>
      <c r="W64" s="185"/>
      <c r="X64" s="90">
        <f>X36</f>
        <v>300</v>
      </c>
    </row>
    <row r="65" spans="1:24" ht="40">
      <c r="A65" s="227" t="s">
        <v>283</v>
      </c>
      <c r="B65" s="90" t="s">
        <v>44</v>
      </c>
      <c r="C65" s="391" t="s">
        <v>275</v>
      </c>
      <c r="D65" s="392"/>
      <c r="E65" s="90" t="s">
        <v>276</v>
      </c>
      <c r="F65" s="192"/>
      <c r="G65" s="192"/>
      <c r="H65" s="192">
        <f>'2 Parameters &amp; Assumptions'!$D$39</f>
        <v>282.24</v>
      </c>
      <c r="I65" s="192">
        <f aca="true" t="shared" si="10" ref="I65:U65">H65</f>
        <v>282.24</v>
      </c>
      <c r="J65" s="192">
        <f t="shared" si="10"/>
        <v>282.24</v>
      </c>
      <c r="K65" s="192">
        <f t="shared" si="10"/>
        <v>282.24</v>
      </c>
      <c r="L65" s="192">
        <f t="shared" si="10"/>
        <v>282.24</v>
      </c>
      <c r="M65" s="192">
        <f t="shared" si="10"/>
        <v>282.24</v>
      </c>
      <c r="N65" s="192">
        <f t="shared" si="10"/>
        <v>282.24</v>
      </c>
      <c r="O65" s="192">
        <f t="shared" si="10"/>
        <v>282.24</v>
      </c>
      <c r="P65" s="192">
        <f t="shared" si="10"/>
        <v>282.24</v>
      </c>
      <c r="Q65" s="192">
        <f t="shared" si="10"/>
        <v>282.24</v>
      </c>
      <c r="R65" s="192">
        <f t="shared" si="10"/>
        <v>282.24</v>
      </c>
      <c r="S65" s="192">
        <f t="shared" si="10"/>
        <v>282.24</v>
      </c>
      <c r="T65" s="192">
        <f t="shared" si="10"/>
        <v>282.24</v>
      </c>
      <c r="U65" s="192">
        <f t="shared" si="10"/>
        <v>282.24</v>
      </c>
      <c r="V65" s="92"/>
      <c r="W65" s="185"/>
      <c r="X65" s="192">
        <f>'2 Parameters &amp; Assumptions'!$D$39</f>
        <v>282.24</v>
      </c>
    </row>
    <row r="66" spans="1:24" ht="26.5">
      <c r="A66" s="227" t="s">
        <v>284</v>
      </c>
      <c r="B66" s="90" t="s">
        <v>45</v>
      </c>
      <c r="C66" s="391" t="s">
        <v>275</v>
      </c>
      <c r="D66" s="392"/>
      <c r="E66" s="135" t="s">
        <v>264</v>
      </c>
      <c r="F66" s="192"/>
      <c r="G66" s="194"/>
      <c r="H66" s="192">
        <f>'2 Parameters &amp; Assumptions'!$D$41</f>
        <v>28.8</v>
      </c>
      <c r="I66" s="192">
        <f aca="true" t="shared" si="11" ref="I66:U66">H66</f>
        <v>28.8</v>
      </c>
      <c r="J66" s="192">
        <f t="shared" si="11"/>
        <v>28.8</v>
      </c>
      <c r="K66" s="192">
        <f t="shared" si="11"/>
        <v>28.8</v>
      </c>
      <c r="L66" s="192">
        <f t="shared" si="11"/>
        <v>28.8</v>
      </c>
      <c r="M66" s="192">
        <f t="shared" si="11"/>
        <v>28.8</v>
      </c>
      <c r="N66" s="192">
        <f t="shared" si="11"/>
        <v>28.8</v>
      </c>
      <c r="O66" s="192">
        <f t="shared" si="11"/>
        <v>28.8</v>
      </c>
      <c r="P66" s="192">
        <f t="shared" si="11"/>
        <v>28.8</v>
      </c>
      <c r="Q66" s="192">
        <f t="shared" si="11"/>
        <v>28.8</v>
      </c>
      <c r="R66" s="192">
        <f t="shared" si="11"/>
        <v>28.8</v>
      </c>
      <c r="S66" s="192">
        <f t="shared" si="11"/>
        <v>28.8</v>
      </c>
      <c r="T66" s="192">
        <f t="shared" si="11"/>
        <v>28.8</v>
      </c>
      <c r="U66" s="192">
        <f t="shared" si="11"/>
        <v>28.8</v>
      </c>
      <c r="V66" s="92"/>
      <c r="W66" s="185"/>
      <c r="X66" s="192">
        <f>'2 Parameters &amp; Assumptions'!$D$41</f>
        <v>28.8</v>
      </c>
    </row>
    <row r="67" spans="1:24" ht="12.75">
      <c r="A67" s="227"/>
      <c r="B67" s="90"/>
      <c r="C67" s="183"/>
      <c r="D67" s="184"/>
      <c r="E67" s="135"/>
      <c r="F67" s="195"/>
      <c r="G67" s="197"/>
      <c r="H67" s="195"/>
      <c r="I67" s="195"/>
      <c r="J67" s="192"/>
      <c r="K67" s="192"/>
      <c r="L67" s="192"/>
      <c r="M67" s="192"/>
      <c r="N67" s="192"/>
      <c r="O67" s="192"/>
      <c r="P67" s="192"/>
      <c r="Q67" s="192"/>
      <c r="R67" s="192"/>
      <c r="S67" s="192"/>
      <c r="T67" s="192"/>
      <c r="U67" s="192"/>
      <c r="V67" s="92"/>
      <c r="W67" s="185"/>
      <c r="X67" s="90"/>
    </row>
    <row r="68" spans="1:24" ht="26.5">
      <c r="A68" s="227" t="s">
        <v>339</v>
      </c>
      <c r="B68" s="90" t="s">
        <v>46</v>
      </c>
      <c r="C68" s="391" t="s">
        <v>273</v>
      </c>
      <c r="D68" s="392"/>
      <c r="E68" s="90" t="s">
        <v>274</v>
      </c>
      <c r="F68" s="91">
        <f>F40</f>
        <v>0</v>
      </c>
      <c r="G68" s="91">
        <f aca="true" t="shared" si="12" ref="G68:U68">G40</f>
        <v>0</v>
      </c>
      <c r="H68" s="91">
        <f t="shared" si="12"/>
        <v>50</v>
      </c>
      <c r="I68" s="91">
        <f t="shared" si="12"/>
        <v>100</v>
      </c>
      <c r="J68" s="91">
        <f t="shared" si="12"/>
        <v>150</v>
      </c>
      <c r="K68" s="91">
        <f t="shared" si="12"/>
        <v>150</v>
      </c>
      <c r="L68" s="91">
        <f t="shared" si="12"/>
        <v>150</v>
      </c>
      <c r="M68" s="91">
        <f t="shared" si="12"/>
        <v>150</v>
      </c>
      <c r="N68" s="91">
        <f t="shared" si="12"/>
        <v>150</v>
      </c>
      <c r="O68" s="91">
        <f t="shared" si="12"/>
        <v>150</v>
      </c>
      <c r="P68" s="91">
        <f t="shared" si="12"/>
        <v>150</v>
      </c>
      <c r="Q68" s="91">
        <f t="shared" si="12"/>
        <v>150</v>
      </c>
      <c r="R68" s="91">
        <f t="shared" si="12"/>
        <v>150</v>
      </c>
      <c r="S68" s="91">
        <f t="shared" si="12"/>
        <v>150</v>
      </c>
      <c r="T68" s="91">
        <f t="shared" si="12"/>
        <v>150</v>
      </c>
      <c r="U68" s="91">
        <f t="shared" si="12"/>
        <v>150</v>
      </c>
      <c r="V68" s="92"/>
      <c r="W68" s="185"/>
      <c r="X68" s="90">
        <f>X40</f>
        <v>150</v>
      </c>
    </row>
    <row r="69" spans="1:24" ht="40">
      <c r="A69" s="227" t="s">
        <v>283</v>
      </c>
      <c r="B69" s="90" t="s">
        <v>47</v>
      </c>
      <c r="C69" s="391" t="s">
        <v>275</v>
      </c>
      <c r="D69" s="392"/>
      <c r="E69" s="90" t="s">
        <v>276</v>
      </c>
      <c r="F69" s="192"/>
      <c r="G69" s="192"/>
      <c r="H69" s="192">
        <f>'2 Parameters &amp; Assumptions'!$D$55</f>
        <v>1008</v>
      </c>
      <c r="I69" s="192">
        <f aca="true" t="shared" si="13" ref="I69:U69">H69</f>
        <v>1008</v>
      </c>
      <c r="J69" s="192">
        <f t="shared" si="13"/>
        <v>1008</v>
      </c>
      <c r="K69" s="192">
        <f t="shared" si="13"/>
        <v>1008</v>
      </c>
      <c r="L69" s="192">
        <f t="shared" si="13"/>
        <v>1008</v>
      </c>
      <c r="M69" s="192">
        <f t="shared" si="13"/>
        <v>1008</v>
      </c>
      <c r="N69" s="192">
        <f t="shared" si="13"/>
        <v>1008</v>
      </c>
      <c r="O69" s="192">
        <f t="shared" si="13"/>
        <v>1008</v>
      </c>
      <c r="P69" s="192">
        <f t="shared" si="13"/>
        <v>1008</v>
      </c>
      <c r="Q69" s="192">
        <f t="shared" si="13"/>
        <v>1008</v>
      </c>
      <c r="R69" s="192">
        <f t="shared" si="13"/>
        <v>1008</v>
      </c>
      <c r="S69" s="192">
        <f t="shared" si="13"/>
        <v>1008</v>
      </c>
      <c r="T69" s="192">
        <f t="shared" si="13"/>
        <v>1008</v>
      </c>
      <c r="U69" s="192">
        <f t="shared" si="13"/>
        <v>1008</v>
      </c>
      <c r="V69" s="92"/>
      <c r="W69" s="185"/>
      <c r="X69" s="192">
        <f>'2 Parameters &amp; Assumptions'!$D$55</f>
        <v>1008</v>
      </c>
    </row>
    <row r="70" spans="1:24" ht="26.5">
      <c r="A70" s="227" t="s">
        <v>284</v>
      </c>
      <c r="B70" s="90" t="s">
        <v>48</v>
      </c>
      <c r="C70" s="391" t="s">
        <v>275</v>
      </c>
      <c r="D70" s="392"/>
      <c r="E70" s="135" t="s">
        <v>264</v>
      </c>
      <c r="F70" s="192"/>
      <c r="G70" s="192"/>
      <c r="H70" s="192">
        <f>'2 Parameters &amp; Assumptions'!$D$57</f>
        <v>102.4</v>
      </c>
      <c r="I70" s="192">
        <f aca="true" t="shared" si="14" ref="I70:U70">H70</f>
        <v>102.4</v>
      </c>
      <c r="J70" s="192">
        <f t="shared" si="14"/>
        <v>102.4</v>
      </c>
      <c r="K70" s="192">
        <f t="shared" si="14"/>
        <v>102.4</v>
      </c>
      <c r="L70" s="192">
        <f t="shared" si="14"/>
        <v>102.4</v>
      </c>
      <c r="M70" s="192">
        <f t="shared" si="14"/>
        <v>102.4</v>
      </c>
      <c r="N70" s="192">
        <f t="shared" si="14"/>
        <v>102.4</v>
      </c>
      <c r="O70" s="192">
        <f t="shared" si="14"/>
        <v>102.4</v>
      </c>
      <c r="P70" s="192">
        <f t="shared" si="14"/>
        <v>102.4</v>
      </c>
      <c r="Q70" s="192">
        <f t="shared" si="14"/>
        <v>102.4</v>
      </c>
      <c r="R70" s="192">
        <f t="shared" si="14"/>
        <v>102.4</v>
      </c>
      <c r="S70" s="192">
        <f t="shared" si="14"/>
        <v>102.4</v>
      </c>
      <c r="T70" s="192">
        <f t="shared" si="14"/>
        <v>102.4</v>
      </c>
      <c r="U70" s="192">
        <f t="shared" si="14"/>
        <v>102.4</v>
      </c>
      <c r="V70" s="92"/>
      <c r="W70" s="185"/>
      <c r="X70" s="192">
        <f>'2 Parameters &amp; Assumptions'!$D$57</f>
        <v>102.4</v>
      </c>
    </row>
    <row r="71" spans="1:24" ht="12.75">
      <c r="A71" s="227"/>
      <c r="B71" s="90"/>
      <c r="C71" s="391"/>
      <c r="D71" s="392"/>
      <c r="E71" s="90"/>
      <c r="F71" s="90"/>
      <c r="G71" s="90"/>
      <c r="H71" s="90"/>
      <c r="I71" s="90"/>
      <c r="J71" s="90"/>
      <c r="K71" s="90"/>
      <c r="L71" s="90"/>
      <c r="M71" s="90"/>
      <c r="N71" s="90"/>
      <c r="O71" s="90"/>
      <c r="P71" s="90"/>
      <c r="Q71" s="90"/>
      <c r="R71" s="90"/>
      <c r="S71" s="90"/>
      <c r="T71" s="90"/>
      <c r="U71" s="90"/>
      <c r="V71" s="92"/>
      <c r="W71" s="185"/>
      <c r="X71" s="90"/>
    </row>
    <row r="72" spans="1:24" ht="58" customHeight="1">
      <c r="A72" s="227" t="s">
        <v>340</v>
      </c>
      <c r="B72" s="90" t="s">
        <v>49</v>
      </c>
      <c r="C72" s="391" t="s">
        <v>275</v>
      </c>
      <c r="D72" s="392"/>
      <c r="E72" s="71" t="s">
        <v>258</v>
      </c>
      <c r="F72" s="90">
        <f>'2 Parameters &amp; Assumptions'!$D$23</f>
        <v>0.20032941176470584</v>
      </c>
      <c r="G72" s="193">
        <f>F72*(1-'2 Parameters &amp; Assumptions'!$D$24/100)</f>
        <v>0.19932776470588232</v>
      </c>
      <c r="H72" s="193">
        <f>G72*(1-'2 Parameters &amp; Assumptions'!$D$24/100)</f>
        <v>0.1983311258823529</v>
      </c>
      <c r="I72" s="193">
        <f>H72*(1-'2 Parameters &amp; Assumptions'!$D$24/100)</f>
        <v>0.19733947025294116</v>
      </c>
      <c r="J72" s="193">
        <f>I72*(1-'2 Parameters &amp; Assumptions'!$D$24/100)</f>
        <v>0.19635277290167644</v>
      </c>
      <c r="K72" s="193">
        <f>J72*(1-'2 Parameters &amp; Assumptions'!$D$24/100)</f>
        <v>0.19537100903716806</v>
      </c>
      <c r="L72" s="193">
        <f>K72*(1-'2 Parameters &amp; Assumptions'!$D$24/100)</f>
        <v>0.1943941539919822</v>
      </c>
      <c r="M72" s="193">
        <f>L72*(1-'2 Parameters &amp; Assumptions'!$D$24/100)</f>
        <v>0.1934221832220223</v>
      </c>
      <c r="N72" s="193">
        <f>M72*(1-'2 Parameters &amp; Assumptions'!$D$24/100)</f>
        <v>0.19245507230591216</v>
      </c>
      <c r="O72" s="193">
        <f>N72*(1-'2 Parameters &amp; Assumptions'!$D$24/100)</f>
        <v>0.1914927969443826</v>
      </c>
      <c r="P72" s="193">
        <f>O72*(1-'2 Parameters &amp; Assumptions'!$D$24/100)</f>
        <v>0.19053533295966069</v>
      </c>
      <c r="Q72" s="193">
        <f>P72*(1-'2 Parameters &amp; Assumptions'!$D$24/100)</f>
        <v>0.18958265629486237</v>
      </c>
      <c r="R72" s="193">
        <f>Q72*(1-'2 Parameters &amp; Assumptions'!$D$24/100)</f>
        <v>0.18863474301338806</v>
      </c>
      <c r="S72" s="193">
        <f>R72*(1-'2 Parameters &amp; Assumptions'!$D$24/100)</f>
        <v>0.18769156929832112</v>
      </c>
      <c r="T72" s="193">
        <f>S72*(1-'2 Parameters &amp; Assumptions'!$D$24/100)</f>
        <v>0.18675311145182952</v>
      </c>
      <c r="U72" s="193">
        <f>T72*(1-'2 Parameters &amp; Assumptions'!$D$24/100)</f>
        <v>0.18581934589457036</v>
      </c>
      <c r="V72" s="92"/>
      <c r="W72" s="185"/>
      <c r="X72" s="193">
        <f>AVERAGE(G72:U72)</f>
        <v>0.19250020721046346</v>
      </c>
    </row>
    <row r="73" spans="1:24" ht="32.15" customHeight="1">
      <c r="A73" s="89" t="s">
        <v>280</v>
      </c>
      <c r="B73" s="90" t="s">
        <v>50</v>
      </c>
      <c r="C73" s="391" t="s">
        <v>275</v>
      </c>
      <c r="D73" s="392"/>
      <c r="E73" s="71" t="s">
        <v>259</v>
      </c>
      <c r="F73" s="90">
        <f>'2 Parameters &amp; Assumptions'!$D$21</f>
        <v>0.65</v>
      </c>
      <c r="G73" s="193">
        <f>F73*(1-'2 Parameters &amp; Assumptions'!$D$24/100)</f>
        <v>0.64675</v>
      </c>
      <c r="H73" s="193">
        <f>G73*(1-'2 Parameters &amp; Assumptions'!$D$24/100)</f>
        <v>0.64351625</v>
      </c>
      <c r="I73" s="193">
        <f>H73*(1-'2 Parameters &amp; Assumptions'!$D$24/100)</f>
        <v>0.64029866875</v>
      </c>
      <c r="J73" s="193">
        <f>I73*(1-'2 Parameters &amp; Assumptions'!$D$24/100)</f>
        <v>0.63709717540625</v>
      </c>
      <c r="K73" s="193">
        <f>J73*(1-'2 Parameters &amp; Assumptions'!$D$24/100)</f>
        <v>0.6339116895292187</v>
      </c>
      <c r="L73" s="193">
        <f>K73*(1-'2 Parameters &amp; Assumptions'!$D$24/100)</f>
        <v>0.6307421310815726</v>
      </c>
      <c r="M73" s="193">
        <f>L73*(1-'2 Parameters &amp; Assumptions'!$D$24/100)</f>
        <v>0.6275884204261648</v>
      </c>
      <c r="N73" s="193">
        <f>M73*(1-'2 Parameters &amp; Assumptions'!$D$24/100)</f>
        <v>0.624450478324034</v>
      </c>
      <c r="O73" s="193">
        <f>N73*(1-'2 Parameters &amp; Assumptions'!$D$24/100)</f>
        <v>0.6213282259324139</v>
      </c>
      <c r="P73" s="193">
        <f>O73*(1-'2 Parameters &amp; Assumptions'!$D$24/100)</f>
        <v>0.6182215848027518</v>
      </c>
      <c r="Q73" s="193">
        <f>P73*(1-'2 Parameters &amp; Assumptions'!$D$24/100)</f>
        <v>0.615130476878738</v>
      </c>
      <c r="R73" s="193">
        <f>Q73*(1-'2 Parameters &amp; Assumptions'!$D$24/100)</f>
        <v>0.6120548244943443</v>
      </c>
      <c r="S73" s="193">
        <f>R73*(1-'2 Parameters &amp; Assumptions'!$D$24/100)</f>
        <v>0.6089945503718727</v>
      </c>
      <c r="T73" s="193">
        <f>S73*(1-'2 Parameters &amp; Assumptions'!$D$24/100)</f>
        <v>0.6059495776200133</v>
      </c>
      <c r="U73" s="193">
        <f>T73*(1-'2 Parameters &amp; Assumptions'!$D$24/100)</f>
        <v>0.6029198297319133</v>
      </c>
      <c r="V73" s="92"/>
      <c r="W73" s="185"/>
      <c r="X73" s="193">
        <f>AVERAGE(G73:U73)</f>
        <v>0.6245969255566192</v>
      </c>
    </row>
    <row r="74" spans="1:24" ht="16">
      <c r="A74" s="196" t="s">
        <v>106</v>
      </c>
      <c r="B74" s="90"/>
      <c r="C74" s="393" t="s">
        <v>378</v>
      </c>
      <c r="D74" s="394"/>
      <c r="E74" s="95" t="s">
        <v>136</v>
      </c>
      <c r="F74" s="96">
        <f aca="true" t="shared" si="15" ref="F74:U74">F64*(F65*F72+F66*F73)+F68*(F69*F72+F70*F73)</f>
        <v>0</v>
      </c>
      <c r="G74" s="96">
        <f t="shared" si="15"/>
        <v>0</v>
      </c>
      <c r="H74" s="96">
        <f t="shared" si="15"/>
        <v>18878.96031714823</v>
      </c>
      <c r="I74" s="96">
        <f t="shared" si="15"/>
        <v>37569.13103112498</v>
      </c>
      <c r="J74" s="96">
        <f t="shared" si="15"/>
        <v>61604.45345961423</v>
      </c>
      <c r="K74" s="96">
        <f t="shared" si="15"/>
        <v>61296.43119231615</v>
      </c>
      <c r="L74" s="96">
        <f t="shared" si="15"/>
        <v>60989.94903635457</v>
      </c>
      <c r="M74" s="96">
        <f t="shared" si="15"/>
        <v>60684.9992911728</v>
      </c>
      <c r="N74" s="96">
        <f t="shared" si="15"/>
        <v>60381.574294716935</v>
      </c>
      <c r="O74" s="96">
        <f t="shared" si="15"/>
        <v>60079.666423243354</v>
      </c>
      <c r="P74" s="96">
        <f t="shared" si="15"/>
        <v>59779.26809112713</v>
      </c>
      <c r="Q74" s="96">
        <f t="shared" si="15"/>
        <v>59480.37175067149</v>
      </c>
      <c r="R74" s="96">
        <f t="shared" si="15"/>
        <v>59182.96989191813</v>
      </c>
      <c r="S74" s="96">
        <f t="shared" si="15"/>
        <v>58887.05504245854</v>
      </c>
      <c r="T74" s="96">
        <f t="shared" si="15"/>
        <v>58592.61976724625</v>
      </c>
      <c r="U74" s="96">
        <f t="shared" si="15"/>
        <v>58299.65666841002</v>
      </c>
      <c r="V74" s="92"/>
      <c r="W74" s="96">
        <f>X74/20</f>
        <v>60395.7350885053</v>
      </c>
      <c r="X74" s="96">
        <f>(X64*(X65*X72+X66*X73)+X68*(X69*X72+X70*X73))*20</f>
        <v>1207914.701770106</v>
      </c>
    </row>
    <row r="75" spans="1:24" ht="15" customHeight="1">
      <c r="A75" s="97"/>
      <c r="B75" s="98"/>
      <c r="C75" s="99"/>
      <c r="D75" s="99"/>
      <c r="E75" s="99"/>
      <c r="F75" s="99"/>
      <c r="G75" s="99"/>
      <c r="H75" s="99"/>
      <c r="I75" s="112"/>
      <c r="J75" s="99"/>
      <c r="K75" s="101"/>
      <c r="L75" s="101"/>
      <c r="M75" s="101"/>
      <c r="N75" s="101"/>
      <c r="O75" s="101"/>
      <c r="P75" s="101"/>
      <c r="Q75" s="101"/>
      <c r="R75" s="101"/>
      <c r="S75" s="101"/>
      <c r="T75" s="101"/>
      <c r="U75" s="101"/>
      <c r="V75" s="99"/>
      <c r="W75" s="101"/>
      <c r="X75" s="101"/>
    </row>
    <row r="76" spans="1:24" ht="15" customHeight="1">
      <c r="A76" s="102"/>
      <c r="B76" s="103" t="s">
        <v>55</v>
      </c>
      <c r="C76" s="105"/>
      <c r="D76" s="99" t="s">
        <v>71</v>
      </c>
      <c r="E76" s="104" t="s">
        <v>137</v>
      </c>
      <c r="F76" s="189">
        <f>F74</f>
        <v>0</v>
      </c>
      <c r="G76" s="189">
        <f>G74</f>
        <v>0</v>
      </c>
      <c r="H76" s="189">
        <f aca="true" t="shared" si="16" ref="H76:U76">H74</f>
        <v>18878.96031714823</v>
      </c>
      <c r="I76" s="189">
        <f t="shared" si="16"/>
        <v>37569.13103112498</v>
      </c>
      <c r="J76" s="189">
        <f t="shared" si="16"/>
        <v>61604.45345961423</v>
      </c>
      <c r="K76" s="189">
        <f t="shared" si="16"/>
        <v>61296.43119231615</v>
      </c>
      <c r="L76" s="189">
        <f t="shared" si="16"/>
        <v>60989.94903635457</v>
      </c>
      <c r="M76" s="189">
        <f t="shared" si="16"/>
        <v>60684.9992911728</v>
      </c>
      <c r="N76" s="189">
        <f t="shared" si="16"/>
        <v>60381.574294716935</v>
      </c>
      <c r="O76" s="189">
        <f t="shared" si="16"/>
        <v>60079.666423243354</v>
      </c>
      <c r="P76" s="189">
        <f t="shared" si="16"/>
        <v>59779.26809112713</v>
      </c>
      <c r="Q76" s="189">
        <f t="shared" si="16"/>
        <v>59480.37175067149</v>
      </c>
      <c r="R76" s="189">
        <f t="shared" si="16"/>
        <v>59182.96989191813</v>
      </c>
      <c r="S76" s="189">
        <f t="shared" si="16"/>
        <v>58887.05504245854</v>
      </c>
      <c r="T76" s="189">
        <f t="shared" si="16"/>
        <v>58592.61976724625</v>
      </c>
      <c r="U76" s="189">
        <f t="shared" si="16"/>
        <v>58299.65666841002</v>
      </c>
      <c r="V76" s="99"/>
      <c r="W76" s="189">
        <f>W74</f>
        <v>60395.7350885053</v>
      </c>
      <c r="X76" s="189">
        <f>X74</f>
        <v>1207914.701770106</v>
      </c>
    </row>
    <row r="77" spans="1:24" ht="15" customHeight="1">
      <c r="A77" s="102"/>
      <c r="B77" s="103" t="s">
        <v>55</v>
      </c>
      <c r="C77" s="105"/>
      <c r="D77" s="99" t="s">
        <v>182</v>
      </c>
      <c r="E77" s="104" t="s">
        <v>138</v>
      </c>
      <c r="F77" s="189">
        <f>F76</f>
        <v>0</v>
      </c>
      <c r="G77" s="189">
        <f>F77+G76</f>
        <v>0</v>
      </c>
      <c r="H77" s="189">
        <f aca="true" t="shared" si="17" ref="H77:U77">G77+H76</f>
        <v>18878.96031714823</v>
      </c>
      <c r="I77" s="189">
        <f t="shared" si="17"/>
        <v>56448.091348273214</v>
      </c>
      <c r="J77" s="189">
        <f t="shared" si="17"/>
        <v>118052.54480788745</v>
      </c>
      <c r="K77" s="189">
        <f t="shared" si="17"/>
        <v>179348.9760002036</v>
      </c>
      <c r="L77" s="189">
        <f t="shared" si="17"/>
        <v>240338.92503655818</v>
      </c>
      <c r="M77" s="189">
        <f t="shared" si="17"/>
        <v>301023.92432773096</v>
      </c>
      <c r="N77" s="189">
        <f t="shared" si="17"/>
        <v>361405.4986224479</v>
      </c>
      <c r="O77" s="189">
        <f t="shared" si="17"/>
        <v>421485.16504569125</v>
      </c>
      <c r="P77" s="189">
        <f t="shared" si="17"/>
        <v>481264.43313681835</v>
      </c>
      <c r="Q77" s="189">
        <f t="shared" si="17"/>
        <v>540744.8048874899</v>
      </c>
      <c r="R77" s="189">
        <f t="shared" si="17"/>
        <v>599927.774779408</v>
      </c>
      <c r="S77" s="189">
        <f t="shared" si="17"/>
        <v>658814.8298218666</v>
      </c>
      <c r="T77" s="189">
        <f t="shared" si="17"/>
        <v>717407.4495891129</v>
      </c>
      <c r="U77" s="189">
        <f t="shared" si="17"/>
        <v>775707.106257523</v>
      </c>
      <c r="V77" s="99"/>
      <c r="W77" s="106" t="s">
        <v>137</v>
      </c>
      <c r="X77" s="106" t="s">
        <v>138</v>
      </c>
    </row>
    <row r="78" spans="1:24" ht="15" customHeight="1">
      <c r="A78" s="107"/>
      <c r="B78" s="108" t="s">
        <v>41</v>
      </c>
      <c r="C78" s="99"/>
      <c r="D78" s="99"/>
      <c r="E78" s="99"/>
      <c r="F78" s="99"/>
      <c r="G78" s="99"/>
      <c r="H78" s="99"/>
      <c r="I78" s="99"/>
      <c r="J78" s="99"/>
      <c r="K78" s="99"/>
      <c r="L78" s="99"/>
      <c r="M78" s="99"/>
      <c r="N78" s="99"/>
      <c r="O78" s="99"/>
      <c r="P78" s="99"/>
      <c r="Q78" s="99"/>
      <c r="R78" s="99"/>
      <c r="S78" s="99"/>
      <c r="T78" s="99"/>
      <c r="U78" s="99"/>
      <c r="V78" s="99"/>
      <c r="W78" s="99"/>
      <c r="X78" s="15"/>
    </row>
    <row r="79" spans="1:24" ht="15" customHeight="1">
      <c r="A79" s="109"/>
      <c r="B79" s="110" t="s">
        <v>55</v>
      </c>
      <c r="C79" s="402" t="s">
        <v>140</v>
      </c>
      <c r="D79" s="402"/>
      <c r="E79" s="402"/>
      <c r="F79" s="111"/>
      <c r="G79" s="111"/>
      <c r="H79" s="111"/>
      <c r="I79" s="111"/>
      <c r="J79" s="111"/>
      <c r="K79" s="111"/>
      <c r="L79" s="99"/>
      <c r="M79" s="99"/>
      <c r="N79" s="99"/>
      <c r="O79" s="99"/>
      <c r="P79" s="99"/>
      <c r="Q79" s="99"/>
      <c r="R79" s="99"/>
      <c r="S79" s="99"/>
      <c r="T79" s="99"/>
      <c r="U79" s="99"/>
      <c r="V79" s="99"/>
      <c r="W79" s="99"/>
      <c r="X79" s="15"/>
    </row>
    <row r="80" spans="1:24" ht="1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row>
    <row r="81" spans="1:24" ht="12.75">
      <c r="A81" s="54" t="s">
        <v>57</v>
      </c>
      <c r="B81" s="42"/>
      <c r="C81" s="42"/>
      <c r="D81" s="42"/>
      <c r="E81" s="42"/>
      <c r="F81" s="42"/>
      <c r="G81" s="42"/>
      <c r="H81" s="42"/>
      <c r="I81" s="42"/>
      <c r="J81" s="42"/>
      <c r="K81" s="42"/>
      <c r="L81" s="42"/>
      <c r="M81" s="42"/>
      <c r="N81" s="42"/>
      <c r="O81" s="42"/>
      <c r="P81" s="42"/>
      <c r="Q81" s="42"/>
      <c r="R81" s="42"/>
      <c r="S81" s="42"/>
      <c r="T81" s="42"/>
      <c r="U81" s="42"/>
      <c r="V81" s="42"/>
      <c r="W81" s="42"/>
      <c r="X81" s="42"/>
    </row>
    <row r="82" spans="1:24" ht="15" customHeight="1">
      <c r="A82" s="75"/>
      <c r="B82" s="75"/>
      <c r="C82" s="75"/>
      <c r="D82" s="75"/>
      <c r="E82" s="75"/>
      <c r="F82" s="75"/>
      <c r="G82" s="75"/>
      <c r="H82" s="75"/>
      <c r="I82" s="75"/>
      <c r="J82" s="75"/>
      <c r="K82" s="75"/>
      <c r="L82" s="75"/>
      <c r="M82" s="75"/>
      <c r="N82" s="75"/>
      <c r="O82" s="75"/>
      <c r="P82" s="75"/>
      <c r="Q82" s="75"/>
      <c r="R82" s="75"/>
      <c r="S82" s="15"/>
      <c r="T82" s="15"/>
      <c r="U82" s="15"/>
      <c r="V82" s="15"/>
      <c r="W82" s="15"/>
      <c r="X82" s="15"/>
    </row>
    <row r="83" spans="1:24" ht="60" customHeight="1">
      <c r="A83" s="358" t="s">
        <v>407</v>
      </c>
      <c r="B83" s="358"/>
      <c r="C83" s="358"/>
      <c r="D83" s="358"/>
      <c r="E83" s="358"/>
      <c r="F83" s="358"/>
      <c r="G83" s="358"/>
      <c r="H83" s="358"/>
      <c r="I83" s="358"/>
      <c r="J83" s="358"/>
      <c r="K83" s="358"/>
      <c r="L83" s="358"/>
      <c r="M83" s="358"/>
      <c r="N83" s="358"/>
      <c r="O83" s="358"/>
      <c r="P83" s="358"/>
      <c r="Q83" s="358"/>
      <c r="R83" s="358"/>
      <c r="S83" s="358"/>
      <c r="T83" s="358"/>
      <c r="U83" s="358"/>
      <c r="V83" s="75"/>
      <c r="W83" s="75"/>
      <c r="X83" s="75"/>
    </row>
    <row r="84" spans="1:24" ht="15" customHeight="1">
      <c r="A84" s="66"/>
      <c r="B84" s="66"/>
      <c r="C84" s="66"/>
      <c r="D84" s="66"/>
      <c r="E84" s="66"/>
      <c r="F84" s="66"/>
      <c r="G84" s="66"/>
      <c r="H84" s="66"/>
      <c r="I84" s="66"/>
      <c r="J84" s="66"/>
      <c r="K84" s="66"/>
      <c r="L84" s="66"/>
      <c r="M84" s="66"/>
      <c r="N84" s="66"/>
      <c r="O84" s="66"/>
      <c r="P84" s="66"/>
      <c r="Q84" s="66"/>
      <c r="R84" s="66"/>
      <c r="S84" s="66"/>
      <c r="T84" s="133"/>
      <c r="U84" s="66"/>
      <c r="V84" s="66"/>
      <c r="W84" s="66"/>
      <c r="X84" s="66"/>
    </row>
    <row r="85" spans="1:24" ht="15" customHeight="1">
      <c r="A85" s="390" t="s">
        <v>108</v>
      </c>
      <c r="B85" s="390"/>
      <c r="C85" s="390"/>
      <c r="D85" s="390"/>
      <c r="E85" s="390"/>
      <c r="F85" s="390"/>
      <c r="G85" s="390"/>
      <c r="H85" s="390"/>
      <c r="I85" s="390"/>
      <c r="J85" s="390"/>
      <c r="K85" s="390"/>
      <c r="L85" s="390"/>
      <c r="M85" s="390"/>
      <c r="N85" s="390"/>
      <c r="O85" s="390"/>
      <c r="P85" s="390"/>
      <c r="Q85" s="390"/>
      <c r="R85" s="390"/>
      <c r="S85" s="390"/>
      <c r="T85" s="390"/>
      <c r="U85" s="390"/>
      <c r="V85" s="150"/>
      <c r="W85" s="150"/>
      <c r="X85" s="150"/>
    </row>
    <row r="86" spans="1:24" ht="90" customHeight="1">
      <c r="A86" s="379" t="s">
        <v>392</v>
      </c>
      <c r="B86" s="380"/>
      <c r="C86" s="380"/>
      <c r="D86" s="380"/>
      <c r="E86" s="380"/>
      <c r="F86" s="380"/>
      <c r="G86" s="380"/>
      <c r="H86" s="380"/>
      <c r="I86" s="380"/>
      <c r="J86" s="380"/>
      <c r="K86" s="380"/>
      <c r="L86" s="380"/>
      <c r="M86" s="380"/>
      <c r="N86" s="380"/>
      <c r="O86" s="380"/>
      <c r="P86" s="380"/>
      <c r="Q86" s="380"/>
      <c r="R86" s="380"/>
      <c r="S86" s="380"/>
      <c r="T86" s="380"/>
      <c r="U86" s="381"/>
      <c r="V86" s="137"/>
      <c r="W86" s="137"/>
      <c r="X86" s="15"/>
    </row>
    <row r="87" spans="1:24" ht="15" customHeight="1">
      <c r="A87" s="66"/>
      <c r="B87" s="66"/>
      <c r="C87" s="66"/>
      <c r="D87" s="66"/>
      <c r="E87" s="66"/>
      <c r="F87" s="66"/>
      <c r="G87" s="66"/>
      <c r="H87" s="66"/>
      <c r="I87" s="66"/>
      <c r="J87" s="66"/>
      <c r="K87" s="66"/>
      <c r="L87" s="66"/>
      <c r="M87" s="66"/>
      <c r="N87" s="66"/>
      <c r="O87" s="66"/>
      <c r="P87" s="66"/>
      <c r="Q87" s="66"/>
      <c r="R87" s="66"/>
      <c r="S87" s="66"/>
      <c r="T87" s="133"/>
      <c r="U87" s="66"/>
      <c r="V87" s="66"/>
      <c r="W87" s="66"/>
      <c r="X87" s="66"/>
    </row>
    <row r="88" spans="1:24" ht="15" customHeight="1">
      <c r="A88" s="385" t="s">
        <v>408</v>
      </c>
      <c r="B88" s="385"/>
      <c r="C88" s="385"/>
      <c r="D88" s="385"/>
      <c r="E88" s="385"/>
      <c r="F88" s="385"/>
      <c r="G88" s="385"/>
      <c r="H88" s="385"/>
      <c r="I88" s="385"/>
      <c r="J88" s="385"/>
      <c r="K88" s="385"/>
      <c r="L88" s="385"/>
      <c r="M88" s="385"/>
      <c r="N88" s="385"/>
      <c r="O88" s="385"/>
      <c r="P88" s="385"/>
      <c r="Q88" s="385"/>
      <c r="R88" s="385"/>
      <c r="S88" s="385"/>
      <c r="T88" s="385"/>
      <c r="U88" s="385"/>
      <c r="V88" s="66"/>
      <c r="W88" s="66"/>
      <c r="X88" s="66"/>
    </row>
    <row r="89" spans="1:24" ht="15" customHeight="1">
      <c r="A89" s="66"/>
      <c r="B89" s="66"/>
      <c r="C89" s="66"/>
      <c r="D89" s="66"/>
      <c r="E89" s="66"/>
      <c r="F89" s="80"/>
      <c r="G89" s="80"/>
      <c r="H89" s="80"/>
      <c r="I89" s="80"/>
      <c r="J89" s="80"/>
      <c r="K89" s="80"/>
      <c r="L89" s="80"/>
      <c r="M89" s="80"/>
      <c r="N89" s="80"/>
      <c r="O89" s="80"/>
      <c r="P89" s="80"/>
      <c r="Q89" s="80"/>
      <c r="R89" s="80"/>
      <c r="S89" s="80"/>
      <c r="T89" s="80"/>
      <c r="U89" s="80"/>
      <c r="V89" s="66"/>
      <c r="W89" s="66"/>
      <c r="X89" s="66"/>
    </row>
    <row r="90" spans="1:24" s="82" customFormat="1" ht="45" customHeight="1">
      <c r="A90" s="81"/>
      <c r="B90" s="81"/>
      <c r="C90" s="81"/>
      <c r="D90" s="81"/>
      <c r="E90" s="81"/>
      <c r="F90" s="136" t="str">
        <f>IF(F$114&lt;='1 Results'!$L$12/12,Admin!$I$5,IF(F$114&lt;'1 Results'!$L$12/12+1,Admin!$I$6,IF(F$114&lt;=('1 Results'!$L$12+120)/12,Admin!$I$7,IF(F$114&lt;('1 Results'!$L$12+132)/12,Admin!$I$8,""))))</f>
        <v>NSP implementation</v>
      </c>
      <c r="G90" s="136" t="str">
        <f>IF(G$114&lt;='1 Results'!$L$12/12,Admin!$I$5,IF(G$114&lt;'1 Results'!$L$12/12+1,Admin!$I$6,IF(G$114&lt;=('1 Results'!$L$12+120)/12,Admin!$I$7,IF(G$114&lt;('1 Results'!$L$12+132)/12,Admin!$I$8,""))))</f>
        <v>NSP implementation</v>
      </c>
      <c r="H90" s="136" t="str">
        <f>IF(H$114&lt;='1 Results'!$L$12/12,Admin!$I$5,IF(H$114&lt;'1 Results'!$L$12/12+1,Admin!$I$6,IF(H$114&lt;=('1 Results'!$L$12+120)/12,Admin!$I$7,IF(H$114&lt;('1 Results'!$L$12+132)/12,Admin!$I$8,""))))</f>
        <v>NSP implementation</v>
      </c>
      <c r="I90" s="136" t="str">
        <f>IF(I$114&lt;='1 Results'!$L$12/12,Admin!$I$5,IF(I$114&lt;'1 Results'!$L$12/12+1,Admin!$I$6,IF(I$114&lt;=('1 Results'!$L$12+120)/12,Admin!$I$7,IF(I$114&lt;('1 Results'!$L$12+132)/12,Admin!$I$8,""))))</f>
        <v>NSP implementation</v>
      </c>
      <c r="J90" s="136" t="str">
        <f>IF(J$114&lt;='1 Results'!$L$12/12,Admin!$I$5,IF(J$114&lt;'1 Results'!$L$12/12+1,Admin!$I$6,IF(J$114&lt;=('1 Results'!$L$12+120)/12,Admin!$I$7,IF(J$114&lt;('1 Results'!$L$12+132)/12,Admin!$I$8,""))))</f>
        <v>NSP implementation / period after NSP end</v>
      </c>
      <c r="K90" s="136" t="str">
        <f>IF(K$114&lt;='1 Results'!$L$12/12,Admin!$I$5,IF(K$114&lt;'1 Results'!$L$12/12+1,Admin!$I$6,IF(K$114&lt;=('1 Results'!$L$12+120)/12,Admin!$I$7,IF(K$114&lt;('1 Results'!$L$12+132)/12,Admin!$I$8,""))))</f>
        <v>10 years after NSP end</v>
      </c>
      <c r="L90" s="136" t="str">
        <f>IF(L$114&lt;='1 Results'!$L$12/12,Admin!$I$5,IF(L$114&lt;'1 Results'!$L$12/12+1,Admin!$I$6,IF(L$114&lt;=('1 Results'!$L$12+120)/12,Admin!$I$7,IF(L$114&lt;('1 Results'!$L$12+132)/12,Admin!$I$8,""))))</f>
        <v>10 years after NSP end</v>
      </c>
      <c r="M90" s="136" t="str">
        <f>IF(M$114&lt;='1 Results'!$L$12/12,Admin!$I$5,IF(M$114&lt;'1 Results'!$L$12/12+1,Admin!$I$6,IF(M$114&lt;=('1 Results'!$L$12+120)/12,Admin!$I$7,IF(M$114&lt;('1 Results'!$L$12+132)/12,Admin!$I$8,""))))</f>
        <v>10 years after NSP end</v>
      </c>
      <c r="N90" s="136" t="str">
        <f>IF(N$114&lt;='1 Results'!$L$12/12,Admin!$I$5,IF(N$114&lt;'1 Results'!$L$12/12+1,Admin!$I$6,IF(N$114&lt;=('1 Results'!$L$12+120)/12,Admin!$I$7,IF(N$114&lt;('1 Results'!$L$12+132)/12,Admin!$I$8,""))))</f>
        <v>10 years after NSP end</v>
      </c>
      <c r="O90" s="136" t="str">
        <f>IF(O$114&lt;='1 Results'!$L$12/12,Admin!$I$5,IF(O$114&lt;'1 Results'!$L$12/12+1,Admin!$I$6,IF(O$114&lt;=('1 Results'!$L$12+120)/12,Admin!$I$7,IF(O$114&lt;('1 Results'!$L$12+132)/12,Admin!$I$8,""))))</f>
        <v>10 years after NSP end</v>
      </c>
      <c r="P90" s="136" t="str">
        <f>IF(P$114&lt;='1 Results'!$L$12/12,Admin!$I$5,IF(P$114&lt;'1 Results'!$L$12/12+1,Admin!$I$6,IF(P$114&lt;=('1 Results'!$L$12+120)/12,Admin!$I$7,IF(P$114&lt;('1 Results'!$L$12+132)/12,Admin!$I$8,""))))</f>
        <v>10 years after NSP end</v>
      </c>
      <c r="Q90" s="136" t="str">
        <f>IF(Q$114&lt;='1 Results'!$L$12/12,Admin!$I$5,IF(Q$114&lt;'1 Results'!$L$12/12+1,Admin!$I$6,IF(Q$114&lt;=('1 Results'!$L$12+120)/12,Admin!$I$7,IF(Q$114&lt;('1 Results'!$L$12+132)/12,Admin!$I$8,""))))</f>
        <v>10 years after NSP end</v>
      </c>
      <c r="R90" s="136" t="str">
        <f>IF(R$114&lt;='1 Results'!$L$12/12,Admin!$I$5,IF(R$114&lt;'1 Results'!$L$12/12+1,Admin!$I$6,IF(R$114&lt;=('1 Results'!$L$12+120)/12,Admin!$I$7,IF(R$114&lt;('1 Results'!$L$12+132)/12,Admin!$I$8,""))))</f>
        <v>10 years after NSP end</v>
      </c>
      <c r="S90" s="136" t="str">
        <f>IF(S$114&lt;='1 Results'!$L$12/12,Admin!$I$5,IF(S$114&lt;'1 Results'!$L$12/12+1,Admin!$I$6,IF(S$114&lt;=('1 Results'!$L$12+120)/12,Admin!$I$7,IF(S$114&lt;('1 Results'!$L$12+132)/12,Admin!$I$8,""))))</f>
        <v>10 years after NSP end</v>
      </c>
      <c r="T90" s="136" t="str">
        <f>IF(T$114&lt;='1 Results'!$L$12/12,Admin!$I$5,IF(T$114&lt;'1 Results'!$L$12/12+1,Admin!$I$6,IF(T$114&lt;=('1 Results'!$L$12+120)/12,Admin!$I$7,IF(T$114&lt;('1 Results'!$L$12+132)/12,Admin!$I$8,""))))</f>
        <v xml:space="preserve">Period after NSP end </v>
      </c>
      <c r="U90" s="136" t="str">
        <f>IF(U$114&lt;='1 Results'!$L$12/12,Admin!$I$5,IF(U$114&lt;'1 Results'!$L$12/12+1,Admin!$I$6,IF(U$114&lt;=('1 Results'!$L$12+120)/12,Admin!$I$7,IF(U$114&lt;('1 Results'!$L$12+132)/12,Admin!$I$8,""))))</f>
        <v/>
      </c>
      <c r="V90" s="123"/>
      <c r="W90" s="403" t="s">
        <v>21</v>
      </c>
      <c r="X90" s="403"/>
    </row>
    <row r="91" spans="1:24" ht="30" customHeight="1">
      <c r="A91" s="83" t="s">
        <v>232</v>
      </c>
      <c r="B91" s="83" t="s">
        <v>102</v>
      </c>
      <c r="C91" s="404" t="s">
        <v>40</v>
      </c>
      <c r="D91" s="404"/>
      <c r="E91" s="84" t="s">
        <v>5</v>
      </c>
      <c r="F91" s="85" t="s">
        <v>6</v>
      </c>
      <c r="G91" s="85" t="s">
        <v>7</v>
      </c>
      <c r="H91" s="85" t="s">
        <v>8</v>
      </c>
      <c r="I91" s="85" t="s">
        <v>9</v>
      </c>
      <c r="J91" s="85" t="s">
        <v>10</v>
      </c>
      <c r="K91" s="85" t="s">
        <v>11</v>
      </c>
      <c r="L91" s="85" t="s">
        <v>12</v>
      </c>
      <c r="M91" s="85" t="s">
        <v>13</v>
      </c>
      <c r="N91" s="85" t="s">
        <v>14</v>
      </c>
      <c r="O91" s="85" t="s">
        <v>15</v>
      </c>
      <c r="P91" s="85" t="s">
        <v>16</v>
      </c>
      <c r="Q91" s="85" t="s">
        <v>17</v>
      </c>
      <c r="R91" s="85" t="s">
        <v>18</v>
      </c>
      <c r="S91" s="85" t="s">
        <v>19</v>
      </c>
      <c r="T91" s="85" t="s">
        <v>20</v>
      </c>
      <c r="U91" s="85" t="s">
        <v>183</v>
      </c>
      <c r="V91" s="86"/>
      <c r="W91" s="88" t="s">
        <v>73</v>
      </c>
      <c r="X91" s="88" t="s">
        <v>74</v>
      </c>
    </row>
    <row r="92" spans="1:24" ht="15" customHeight="1">
      <c r="A92" s="89"/>
      <c r="B92" s="90" t="s">
        <v>43</v>
      </c>
      <c r="C92" s="391"/>
      <c r="D92" s="392"/>
      <c r="E92" s="90"/>
      <c r="F92" s="91"/>
      <c r="G92" s="91"/>
      <c r="H92" s="91"/>
      <c r="I92" s="91"/>
      <c r="J92" s="91"/>
      <c r="K92" s="91"/>
      <c r="L92" s="91"/>
      <c r="M92" s="91"/>
      <c r="N92" s="91"/>
      <c r="O92" s="91"/>
      <c r="P92" s="91"/>
      <c r="Q92" s="91"/>
      <c r="R92" s="91"/>
      <c r="S92" s="91"/>
      <c r="T92" s="91"/>
      <c r="U92" s="91"/>
      <c r="V92" s="92"/>
      <c r="W92" s="90"/>
      <c r="X92" s="90"/>
    </row>
    <row r="93" spans="1:24" ht="15" customHeight="1">
      <c r="A93" s="89"/>
      <c r="B93" s="90" t="s">
        <v>44</v>
      </c>
      <c r="C93" s="391"/>
      <c r="D93" s="392"/>
      <c r="E93" s="90"/>
      <c r="F93" s="90"/>
      <c r="G93" s="90"/>
      <c r="H93" s="90"/>
      <c r="I93" s="90"/>
      <c r="J93" s="90"/>
      <c r="K93" s="90"/>
      <c r="L93" s="90"/>
      <c r="M93" s="90"/>
      <c r="N93" s="90"/>
      <c r="O93" s="90"/>
      <c r="P93" s="90"/>
      <c r="Q93" s="90"/>
      <c r="R93" s="90"/>
      <c r="S93" s="90"/>
      <c r="T93" s="90"/>
      <c r="U93" s="90"/>
      <c r="V93" s="92"/>
      <c r="W93" s="90"/>
      <c r="X93" s="90"/>
    </row>
    <row r="94" spans="1:24" ht="15" customHeight="1">
      <c r="A94" s="89"/>
      <c r="B94" s="90" t="s">
        <v>45</v>
      </c>
      <c r="C94" s="391"/>
      <c r="D94" s="392"/>
      <c r="E94" s="90"/>
      <c r="F94" s="90"/>
      <c r="G94" s="90"/>
      <c r="H94" s="90"/>
      <c r="I94" s="90"/>
      <c r="J94" s="90"/>
      <c r="K94" s="90"/>
      <c r="L94" s="90"/>
      <c r="M94" s="90"/>
      <c r="N94" s="90"/>
      <c r="O94" s="90"/>
      <c r="P94" s="90"/>
      <c r="Q94" s="90"/>
      <c r="R94" s="90"/>
      <c r="S94" s="90"/>
      <c r="T94" s="90"/>
      <c r="U94" s="90"/>
      <c r="V94" s="92"/>
      <c r="W94" s="90"/>
      <c r="X94" s="90"/>
    </row>
    <row r="95" spans="1:24" ht="15" customHeight="1">
      <c r="A95" s="89"/>
      <c r="B95" s="90" t="s">
        <v>46</v>
      </c>
      <c r="C95" s="391"/>
      <c r="D95" s="392"/>
      <c r="E95" s="90"/>
      <c r="F95" s="90"/>
      <c r="G95" s="90"/>
      <c r="H95" s="90"/>
      <c r="I95" s="90"/>
      <c r="J95" s="90"/>
      <c r="K95" s="90"/>
      <c r="L95" s="90"/>
      <c r="M95" s="90"/>
      <c r="N95" s="90"/>
      <c r="O95" s="90"/>
      <c r="P95" s="90"/>
      <c r="Q95" s="90"/>
      <c r="R95" s="90"/>
      <c r="S95" s="90"/>
      <c r="T95" s="90"/>
      <c r="U95" s="90"/>
      <c r="V95" s="92"/>
      <c r="W95" s="90"/>
      <c r="X95" s="90"/>
    </row>
    <row r="96" spans="1:24" ht="15" customHeight="1">
      <c r="A96" s="89"/>
      <c r="B96" s="90" t="s">
        <v>47</v>
      </c>
      <c r="C96" s="391"/>
      <c r="D96" s="392"/>
      <c r="E96" s="90"/>
      <c r="F96" s="90"/>
      <c r="G96" s="90"/>
      <c r="H96" s="90"/>
      <c r="I96" s="90"/>
      <c r="J96" s="90"/>
      <c r="K96" s="90"/>
      <c r="L96" s="90"/>
      <c r="M96" s="90"/>
      <c r="N96" s="90"/>
      <c r="O96" s="90"/>
      <c r="P96" s="90"/>
      <c r="Q96" s="90"/>
      <c r="R96" s="90"/>
      <c r="S96" s="90"/>
      <c r="T96" s="90"/>
      <c r="U96" s="90"/>
      <c r="V96" s="92"/>
      <c r="W96" s="90"/>
      <c r="X96" s="90"/>
    </row>
    <row r="97" spans="1:24" ht="15" customHeight="1">
      <c r="A97" s="89"/>
      <c r="B97" s="90" t="s">
        <v>48</v>
      </c>
      <c r="C97" s="391"/>
      <c r="D97" s="392"/>
      <c r="E97" s="90"/>
      <c r="F97" s="90"/>
      <c r="G97" s="90"/>
      <c r="H97" s="90"/>
      <c r="I97" s="90"/>
      <c r="J97" s="90"/>
      <c r="K97" s="90"/>
      <c r="L97" s="90"/>
      <c r="M97" s="90"/>
      <c r="N97" s="90"/>
      <c r="O97" s="90"/>
      <c r="P97" s="90"/>
      <c r="Q97" s="90"/>
      <c r="R97" s="90"/>
      <c r="S97" s="90"/>
      <c r="T97" s="90"/>
      <c r="U97" s="90"/>
      <c r="V97" s="92"/>
      <c r="W97" s="90"/>
      <c r="X97" s="90"/>
    </row>
    <row r="98" spans="1:24" ht="15" customHeight="1">
      <c r="A98" s="89"/>
      <c r="B98" s="90" t="s">
        <v>49</v>
      </c>
      <c r="C98" s="391"/>
      <c r="D98" s="392"/>
      <c r="E98" s="90"/>
      <c r="F98" s="90"/>
      <c r="G98" s="90"/>
      <c r="H98" s="90"/>
      <c r="I98" s="90"/>
      <c r="J98" s="90"/>
      <c r="K98" s="90"/>
      <c r="L98" s="90"/>
      <c r="M98" s="90"/>
      <c r="N98" s="90"/>
      <c r="O98" s="90"/>
      <c r="P98" s="90"/>
      <c r="Q98" s="90"/>
      <c r="R98" s="90"/>
      <c r="S98" s="90"/>
      <c r="T98" s="90"/>
      <c r="U98" s="90"/>
      <c r="V98" s="92"/>
      <c r="W98" s="90"/>
      <c r="X98" s="90"/>
    </row>
    <row r="99" spans="1:24" ht="15" customHeight="1">
      <c r="A99" s="89"/>
      <c r="B99" s="90" t="s">
        <v>50</v>
      </c>
      <c r="C99" s="391"/>
      <c r="D99" s="392"/>
      <c r="E99" s="90"/>
      <c r="F99" s="90"/>
      <c r="G99" s="90"/>
      <c r="H99" s="90"/>
      <c r="I99" s="90"/>
      <c r="J99" s="90"/>
      <c r="K99" s="90"/>
      <c r="L99" s="90"/>
      <c r="M99" s="90"/>
      <c r="N99" s="90"/>
      <c r="O99" s="90"/>
      <c r="P99" s="90"/>
      <c r="Q99" s="90"/>
      <c r="R99" s="90"/>
      <c r="S99" s="90"/>
      <c r="T99" s="90"/>
      <c r="U99" s="90"/>
      <c r="V99" s="92"/>
      <c r="W99" s="90"/>
      <c r="X99" s="90"/>
    </row>
    <row r="100" spans="1:24" ht="15" customHeight="1">
      <c r="A100" s="89"/>
      <c r="B100" s="90" t="s">
        <v>51</v>
      </c>
      <c r="C100" s="391"/>
      <c r="D100" s="392"/>
      <c r="E100" s="90"/>
      <c r="F100" s="90"/>
      <c r="G100" s="90"/>
      <c r="H100" s="90"/>
      <c r="I100" s="90"/>
      <c r="J100" s="90"/>
      <c r="K100" s="90"/>
      <c r="L100" s="90"/>
      <c r="M100" s="90"/>
      <c r="N100" s="90"/>
      <c r="O100" s="90"/>
      <c r="P100" s="90"/>
      <c r="Q100" s="90"/>
      <c r="R100" s="90"/>
      <c r="S100" s="90"/>
      <c r="T100" s="90"/>
      <c r="U100" s="90"/>
      <c r="V100" s="92"/>
      <c r="W100" s="90"/>
      <c r="X100" s="90"/>
    </row>
    <row r="101" spans="1:24" ht="15" customHeight="1">
      <c r="A101" s="89" t="s">
        <v>109</v>
      </c>
      <c r="B101" s="90" t="s">
        <v>52</v>
      </c>
      <c r="C101" s="393"/>
      <c r="D101" s="394"/>
      <c r="E101" s="95" t="s">
        <v>136</v>
      </c>
      <c r="F101" s="96"/>
      <c r="G101" s="96"/>
      <c r="H101" s="96"/>
      <c r="I101" s="96"/>
      <c r="J101" s="96"/>
      <c r="K101" s="96"/>
      <c r="L101" s="96"/>
      <c r="M101" s="96"/>
      <c r="N101" s="96"/>
      <c r="O101" s="96"/>
      <c r="P101" s="96"/>
      <c r="Q101" s="96"/>
      <c r="R101" s="96"/>
      <c r="S101" s="96"/>
      <c r="T101" s="96"/>
      <c r="U101" s="96"/>
      <c r="V101" s="92"/>
      <c r="W101" s="96"/>
      <c r="X101" s="96"/>
    </row>
    <row r="102" spans="1:24" ht="15" customHeight="1">
      <c r="A102" s="75"/>
      <c r="B102" s="75"/>
      <c r="C102" s="75"/>
      <c r="D102" s="75"/>
      <c r="E102" s="75"/>
      <c r="F102" s="99"/>
      <c r="G102" s="99"/>
      <c r="H102" s="99"/>
      <c r="I102" s="112"/>
      <c r="J102" s="99"/>
      <c r="K102" s="101"/>
      <c r="L102" s="101"/>
      <c r="M102" s="101"/>
      <c r="N102" s="101"/>
      <c r="O102" s="101"/>
      <c r="P102" s="101"/>
      <c r="Q102" s="101"/>
      <c r="R102" s="101"/>
      <c r="S102" s="101"/>
      <c r="T102" s="101"/>
      <c r="U102" s="101"/>
      <c r="V102" s="99"/>
      <c r="W102" s="101"/>
      <c r="X102" s="101"/>
    </row>
    <row r="103" spans="1:24" ht="15" customHeight="1">
      <c r="A103" s="102"/>
      <c r="B103" s="103" t="s">
        <v>56</v>
      </c>
      <c r="C103" s="105"/>
      <c r="D103" s="99" t="s">
        <v>71</v>
      </c>
      <c r="E103" s="104" t="s">
        <v>137</v>
      </c>
      <c r="F103" s="189">
        <f>F101</f>
        <v>0</v>
      </c>
      <c r="G103" s="189">
        <f>G101</f>
        <v>0</v>
      </c>
      <c r="H103" s="189">
        <f aca="true" t="shared" si="18" ref="H103:U103">H101</f>
        <v>0</v>
      </c>
      <c r="I103" s="189">
        <f t="shared" si="18"/>
        <v>0</v>
      </c>
      <c r="J103" s="189">
        <f t="shared" si="18"/>
        <v>0</v>
      </c>
      <c r="K103" s="189">
        <f t="shared" si="18"/>
        <v>0</v>
      </c>
      <c r="L103" s="189">
        <f t="shared" si="18"/>
        <v>0</v>
      </c>
      <c r="M103" s="189">
        <f t="shared" si="18"/>
        <v>0</v>
      </c>
      <c r="N103" s="189">
        <f t="shared" si="18"/>
        <v>0</v>
      </c>
      <c r="O103" s="189">
        <f t="shared" si="18"/>
        <v>0</v>
      </c>
      <c r="P103" s="189">
        <f t="shared" si="18"/>
        <v>0</v>
      </c>
      <c r="Q103" s="189">
        <f t="shared" si="18"/>
        <v>0</v>
      </c>
      <c r="R103" s="189">
        <f t="shared" si="18"/>
        <v>0</v>
      </c>
      <c r="S103" s="189">
        <f t="shared" si="18"/>
        <v>0</v>
      </c>
      <c r="T103" s="189">
        <f t="shared" si="18"/>
        <v>0</v>
      </c>
      <c r="U103" s="189">
        <f t="shared" si="18"/>
        <v>0</v>
      </c>
      <c r="V103" s="99"/>
      <c r="W103" s="189">
        <f>W101</f>
        <v>0</v>
      </c>
      <c r="X103" s="189">
        <f>X101</f>
        <v>0</v>
      </c>
    </row>
    <row r="104" spans="1:24" ht="15" customHeight="1">
      <c r="A104" s="102"/>
      <c r="B104" s="103" t="s">
        <v>56</v>
      </c>
      <c r="C104" s="105"/>
      <c r="D104" s="99" t="s">
        <v>182</v>
      </c>
      <c r="E104" s="104" t="s">
        <v>138</v>
      </c>
      <c r="F104" s="189">
        <f>F103</f>
        <v>0</v>
      </c>
      <c r="G104" s="189">
        <f>F104+G103</f>
        <v>0</v>
      </c>
      <c r="H104" s="189">
        <f aca="true" t="shared" si="19" ref="H104:U104">G104+H103</f>
        <v>0</v>
      </c>
      <c r="I104" s="189">
        <f t="shared" si="19"/>
        <v>0</v>
      </c>
      <c r="J104" s="189">
        <f t="shared" si="19"/>
        <v>0</v>
      </c>
      <c r="K104" s="189">
        <f t="shared" si="19"/>
        <v>0</v>
      </c>
      <c r="L104" s="189">
        <f t="shared" si="19"/>
        <v>0</v>
      </c>
      <c r="M104" s="189">
        <f t="shared" si="19"/>
        <v>0</v>
      </c>
      <c r="N104" s="189">
        <f t="shared" si="19"/>
        <v>0</v>
      </c>
      <c r="O104" s="189">
        <f t="shared" si="19"/>
        <v>0</v>
      </c>
      <c r="P104" s="189">
        <f t="shared" si="19"/>
        <v>0</v>
      </c>
      <c r="Q104" s="189">
        <f t="shared" si="19"/>
        <v>0</v>
      </c>
      <c r="R104" s="189">
        <f t="shared" si="19"/>
        <v>0</v>
      </c>
      <c r="S104" s="189">
        <f t="shared" si="19"/>
        <v>0</v>
      </c>
      <c r="T104" s="189">
        <f t="shared" si="19"/>
        <v>0</v>
      </c>
      <c r="U104" s="189">
        <f t="shared" si="19"/>
        <v>0</v>
      </c>
      <c r="V104" s="99"/>
      <c r="W104" s="106" t="s">
        <v>137</v>
      </c>
      <c r="X104" s="106" t="s">
        <v>138</v>
      </c>
    </row>
    <row r="105" spans="1:24" ht="15" customHeight="1">
      <c r="A105" s="107"/>
      <c r="B105" s="108" t="s">
        <v>41</v>
      </c>
      <c r="C105" s="99"/>
      <c r="D105" s="99"/>
      <c r="E105" s="99"/>
      <c r="F105" s="99"/>
      <c r="G105" s="99"/>
      <c r="H105" s="99"/>
      <c r="I105" s="99"/>
      <c r="J105" s="99"/>
      <c r="K105" s="99"/>
      <c r="L105" s="99"/>
      <c r="M105" s="99"/>
      <c r="N105" s="99"/>
      <c r="O105" s="99"/>
      <c r="P105" s="99"/>
      <c r="Q105" s="99"/>
      <c r="R105" s="99"/>
      <c r="S105" s="99"/>
      <c r="T105" s="99"/>
      <c r="U105" s="99"/>
      <c r="V105" s="99"/>
      <c r="W105" s="99"/>
      <c r="X105" s="15"/>
    </row>
    <row r="106" spans="1:24" ht="15" customHeight="1">
      <c r="A106" s="109"/>
      <c r="B106" s="110" t="s">
        <v>56</v>
      </c>
      <c r="C106" s="402" t="s">
        <v>141</v>
      </c>
      <c r="D106" s="402"/>
      <c r="E106" s="402"/>
      <c r="F106" s="111"/>
      <c r="G106" s="111"/>
      <c r="H106" s="111"/>
      <c r="I106" s="111"/>
      <c r="J106" s="111"/>
      <c r="K106" s="111"/>
      <c r="L106" s="99"/>
      <c r="M106" s="99"/>
      <c r="N106" s="99"/>
      <c r="O106" s="99"/>
      <c r="P106" s="99"/>
      <c r="Q106" s="99"/>
      <c r="R106" s="99"/>
      <c r="S106" s="99"/>
      <c r="T106" s="99"/>
      <c r="U106" s="99"/>
      <c r="V106" s="99"/>
      <c r="W106" s="99"/>
      <c r="X106" s="15"/>
    </row>
    <row r="107" spans="1:24" ht="1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row>
    <row r="108" spans="1:24" ht="15" customHeight="1">
      <c r="A108" s="54" t="s">
        <v>58</v>
      </c>
      <c r="B108" s="42"/>
      <c r="C108" s="42"/>
      <c r="D108" s="42"/>
      <c r="E108" s="42"/>
      <c r="F108" s="42"/>
      <c r="G108" s="42"/>
      <c r="H108" s="42"/>
      <c r="I108" s="42"/>
      <c r="J108" s="42"/>
      <c r="K108" s="42"/>
      <c r="L108" s="42"/>
      <c r="M108" s="42"/>
      <c r="N108" s="42"/>
      <c r="O108" s="42"/>
      <c r="P108" s="42"/>
      <c r="Q108" s="42"/>
      <c r="R108" s="42"/>
      <c r="S108" s="42"/>
      <c r="T108" s="42"/>
      <c r="U108" s="42"/>
      <c r="V108" s="42"/>
      <c r="W108" s="42"/>
      <c r="X108" s="42"/>
    </row>
    <row r="109" spans="1:24" ht="15" customHeight="1">
      <c r="A109" s="55"/>
      <c r="B109" s="9"/>
      <c r="C109" s="9"/>
      <c r="D109" s="9"/>
      <c r="E109" s="9"/>
      <c r="F109" s="9"/>
      <c r="G109" s="9"/>
      <c r="H109" s="9"/>
      <c r="I109" s="9"/>
      <c r="J109" s="9"/>
      <c r="K109" s="9"/>
      <c r="L109" s="9"/>
      <c r="M109" s="9"/>
      <c r="N109" s="9"/>
      <c r="O109" s="9"/>
      <c r="P109" s="9"/>
      <c r="Q109" s="9"/>
      <c r="R109" s="9"/>
      <c r="S109" s="9"/>
      <c r="T109" s="9"/>
      <c r="U109" s="9"/>
      <c r="V109" s="9"/>
      <c r="W109" s="9"/>
      <c r="X109" s="9"/>
    </row>
    <row r="110" spans="1:24" ht="30" customHeight="1">
      <c r="A110" s="396" t="s">
        <v>409</v>
      </c>
      <c r="B110" s="396"/>
      <c r="C110" s="396"/>
      <c r="D110" s="396"/>
      <c r="E110" s="396"/>
      <c r="F110" s="396"/>
      <c r="G110" s="396"/>
      <c r="H110" s="396"/>
      <c r="I110" s="396"/>
      <c r="J110" s="396"/>
      <c r="K110" s="396"/>
      <c r="L110" s="396"/>
      <c r="M110" s="396"/>
      <c r="N110" s="396"/>
      <c r="O110" s="396"/>
      <c r="P110" s="396"/>
      <c r="Q110" s="396"/>
      <c r="R110" s="396"/>
      <c r="S110" s="396"/>
      <c r="T110" s="396"/>
      <c r="U110" s="396"/>
      <c r="V110" s="75"/>
      <c r="W110" s="75"/>
      <c r="X110" s="75"/>
    </row>
    <row r="111" spans="1:24" ht="15" customHeight="1">
      <c r="A111" s="75"/>
      <c r="B111" s="75"/>
      <c r="C111" s="75"/>
      <c r="D111" s="75"/>
      <c r="E111" s="116"/>
      <c r="F111" s="122"/>
      <c r="G111" s="122"/>
      <c r="H111" s="122"/>
      <c r="I111" s="122"/>
      <c r="J111" s="122"/>
      <c r="K111" s="122"/>
      <c r="L111" s="122"/>
      <c r="M111" s="122"/>
      <c r="N111" s="122"/>
      <c r="O111" s="122"/>
      <c r="P111" s="122"/>
      <c r="Q111" s="122"/>
      <c r="R111" s="122"/>
      <c r="S111" s="122"/>
      <c r="T111" s="122"/>
      <c r="U111" s="122"/>
      <c r="V111" s="15"/>
      <c r="W111" s="15"/>
      <c r="X111" s="15"/>
    </row>
    <row r="112" spans="1:24" s="82" customFormat="1" ht="45" customHeight="1">
      <c r="A112" s="81"/>
      <c r="B112" s="81"/>
      <c r="C112" s="81"/>
      <c r="D112" s="81"/>
      <c r="E112" s="81"/>
      <c r="F112" s="136" t="str">
        <f>IF(F$114&lt;='1 Results'!$L$12/12,Admin!$I$5,IF(F$114&lt;'1 Results'!$L$12/12+1,Admin!$I$6,IF(F$114&lt;=('1 Results'!$L$12+120)/12,Admin!$I$7,IF(F$114&lt;('1 Results'!$L$12+132)/12,Admin!$I$8,""))))</f>
        <v>NSP implementation</v>
      </c>
      <c r="G112" s="136" t="str">
        <f>IF(G$114&lt;='1 Results'!$L$12/12,Admin!$I$5,IF(G$114&lt;'1 Results'!$L$12/12+1,Admin!$I$6,IF(G$114&lt;=('1 Results'!$L$12+120)/12,Admin!$I$7,IF(G$114&lt;('1 Results'!$L$12+132)/12,Admin!$I$8,""))))</f>
        <v>NSP implementation</v>
      </c>
      <c r="H112" s="136" t="str">
        <f>IF(H$114&lt;='1 Results'!$L$12/12,Admin!$I$5,IF(H$114&lt;'1 Results'!$L$12/12+1,Admin!$I$6,IF(H$114&lt;=('1 Results'!$L$12+120)/12,Admin!$I$7,IF(H$114&lt;('1 Results'!$L$12+132)/12,Admin!$I$8,""))))</f>
        <v>NSP implementation</v>
      </c>
      <c r="I112" s="136" t="str">
        <f>IF(I$114&lt;='1 Results'!$L$12/12,Admin!$I$5,IF(I$114&lt;'1 Results'!$L$12/12+1,Admin!$I$6,IF(I$114&lt;=('1 Results'!$L$12+120)/12,Admin!$I$7,IF(I$114&lt;('1 Results'!$L$12+132)/12,Admin!$I$8,""))))</f>
        <v>NSP implementation</v>
      </c>
      <c r="J112" s="136" t="str">
        <f>IF(J$114&lt;='1 Results'!$L$12/12,Admin!$I$5,IF(J$114&lt;'1 Results'!$L$12/12+1,Admin!$I$6,IF(J$114&lt;=('1 Results'!$L$12+120)/12,Admin!$I$7,IF(J$114&lt;('1 Results'!$L$12+132)/12,Admin!$I$8,""))))</f>
        <v>NSP implementation / period after NSP end</v>
      </c>
      <c r="K112" s="136" t="str">
        <f>IF(K$114&lt;='1 Results'!$L$12/12,Admin!$I$5,IF(K$114&lt;'1 Results'!$L$12/12+1,Admin!$I$6,IF(K$114&lt;=('1 Results'!$L$12+120)/12,Admin!$I$7,IF(K$114&lt;('1 Results'!$L$12+132)/12,Admin!$I$8,""))))</f>
        <v>10 years after NSP end</v>
      </c>
      <c r="L112" s="136" t="str">
        <f>IF(L$114&lt;='1 Results'!$L$12/12,Admin!$I$5,IF(L$114&lt;'1 Results'!$L$12/12+1,Admin!$I$6,IF(L$114&lt;=('1 Results'!$L$12+120)/12,Admin!$I$7,IF(L$114&lt;('1 Results'!$L$12+132)/12,Admin!$I$8,""))))</f>
        <v>10 years after NSP end</v>
      </c>
      <c r="M112" s="136" t="str">
        <f>IF(M$114&lt;='1 Results'!$L$12/12,Admin!$I$5,IF(M$114&lt;'1 Results'!$L$12/12+1,Admin!$I$6,IF(M$114&lt;=('1 Results'!$L$12+120)/12,Admin!$I$7,IF(M$114&lt;('1 Results'!$L$12+132)/12,Admin!$I$8,""))))</f>
        <v>10 years after NSP end</v>
      </c>
      <c r="N112" s="136" t="str">
        <f>IF(N$114&lt;='1 Results'!$L$12/12,Admin!$I$5,IF(N$114&lt;'1 Results'!$L$12/12+1,Admin!$I$6,IF(N$114&lt;=('1 Results'!$L$12+120)/12,Admin!$I$7,IF(N$114&lt;('1 Results'!$L$12+132)/12,Admin!$I$8,""))))</f>
        <v>10 years after NSP end</v>
      </c>
      <c r="O112" s="136" t="str">
        <f>IF(O$114&lt;='1 Results'!$L$12/12,Admin!$I$5,IF(O$114&lt;'1 Results'!$L$12/12+1,Admin!$I$6,IF(O$114&lt;=('1 Results'!$L$12+120)/12,Admin!$I$7,IF(O$114&lt;('1 Results'!$L$12+132)/12,Admin!$I$8,""))))</f>
        <v>10 years after NSP end</v>
      </c>
      <c r="P112" s="136" t="str">
        <f>IF(P$114&lt;='1 Results'!$L$12/12,Admin!$I$5,IF(P$114&lt;'1 Results'!$L$12/12+1,Admin!$I$6,IF(P$114&lt;=('1 Results'!$L$12+120)/12,Admin!$I$7,IF(P$114&lt;('1 Results'!$L$12+132)/12,Admin!$I$8,""))))</f>
        <v>10 years after NSP end</v>
      </c>
      <c r="Q112" s="136" t="str">
        <f>IF(Q$114&lt;='1 Results'!$L$12/12,Admin!$I$5,IF(Q$114&lt;'1 Results'!$L$12/12+1,Admin!$I$6,IF(Q$114&lt;=('1 Results'!$L$12+120)/12,Admin!$I$7,IF(Q$114&lt;('1 Results'!$L$12+132)/12,Admin!$I$8,""))))</f>
        <v>10 years after NSP end</v>
      </c>
      <c r="R112" s="136" t="str">
        <f>IF(R$114&lt;='1 Results'!$L$12/12,Admin!$I$5,IF(R$114&lt;'1 Results'!$L$12/12+1,Admin!$I$6,IF(R$114&lt;=('1 Results'!$L$12+120)/12,Admin!$I$7,IF(R$114&lt;('1 Results'!$L$12+132)/12,Admin!$I$8,""))))</f>
        <v>10 years after NSP end</v>
      </c>
      <c r="S112" s="136" t="str">
        <f>IF(S$114&lt;='1 Results'!$L$12/12,Admin!$I$5,IF(S$114&lt;'1 Results'!$L$12/12+1,Admin!$I$6,IF(S$114&lt;=('1 Results'!$L$12+120)/12,Admin!$I$7,IF(S$114&lt;('1 Results'!$L$12+132)/12,Admin!$I$8,""))))</f>
        <v>10 years after NSP end</v>
      </c>
      <c r="T112" s="136" t="str">
        <f>IF(T$114&lt;='1 Results'!$L$12/12,Admin!$I$5,IF(T$114&lt;'1 Results'!$L$12/12+1,Admin!$I$6,IF(T$114&lt;=('1 Results'!$L$12+120)/12,Admin!$I$7,IF(T$114&lt;('1 Results'!$L$12+132)/12,Admin!$I$8,""))))</f>
        <v xml:space="preserve">Period after NSP end </v>
      </c>
      <c r="U112" s="136" t="str">
        <f>IF(U$114&lt;='1 Results'!$L$12/12,Admin!$I$5,IF(U$114&lt;'1 Results'!$L$12/12+1,Admin!$I$6,IF(U$114&lt;=('1 Results'!$L$12+120)/12,Admin!$I$7,IF(U$114&lt;('1 Results'!$L$12+132)/12,Admin!$I$8,""))))</f>
        <v/>
      </c>
      <c r="V112" s="123"/>
      <c r="W112" s="403" t="s">
        <v>21</v>
      </c>
      <c r="X112" s="403"/>
    </row>
    <row r="113" spans="1:24" ht="15" customHeight="1">
      <c r="A113" s="97"/>
      <c r="B113" s="98"/>
      <c r="C113" s="99"/>
      <c r="D113" s="99"/>
      <c r="E113" s="99"/>
      <c r="F113" s="144" t="s">
        <v>0</v>
      </c>
      <c r="G113" s="144" t="s">
        <v>0</v>
      </c>
      <c r="H113" s="144" t="s">
        <v>0</v>
      </c>
      <c r="I113" s="144" t="s">
        <v>0</v>
      </c>
      <c r="J113" s="144" t="s">
        <v>0</v>
      </c>
      <c r="K113" s="144" t="s">
        <v>0</v>
      </c>
      <c r="L113" s="144" t="s">
        <v>0</v>
      </c>
      <c r="M113" s="144" t="s">
        <v>0</v>
      </c>
      <c r="N113" s="144" t="s">
        <v>0</v>
      </c>
      <c r="O113" s="144" t="s">
        <v>0</v>
      </c>
      <c r="P113" s="144" t="s">
        <v>0</v>
      </c>
      <c r="Q113" s="144" t="s">
        <v>0</v>
      </c>
      <c r="R113" s="144" t="s">
        <v>0</v>
      </c>
      <c r="S113" s="144" t="s">
        <v>0</v>
      </c>
      <c r="T113" s="144" t="s">
        <v>0</v>
      </c>
      <c r="U113" s="144" t="s">
        <v>0</v>
      </c>
      <c r="V113" s="86"/>
      <c r="W113" s="88" t="s">
        <v>73</v>
      </c>
      <c r="X113" s="88" t="s">
        <v>74</v>
      </c>
    </row>
    <row r="114" spans="1:24" ht="15" customHeight="1">
      <c r="A114" s="75"/>
      <c r="B114" s="75"/>
      <c r="C114" s="75"/>
      <c r="D114" s="75"/>
      <c r="E114" s="75"/>
      <c r="F114" s="145">
        <v>1</v>
      </c>
      <c r="G114" s="145">
        <v>2</v>
      </c>
      <c r="H114" s="145">
        <v>3</v>
      </c>
      <c r="I114" s="145">
        <v>4</v>
      </c>
      <c r="J114" s="145">
        <v>5</v>
      </c>
      <c r="K114" s="145">
        <v>6</v>
      </c>
      <c r="L114" s="145">
        <v>7</v>
      </c>
      <c r="M114" s="145">
        <v>8</v>
      </c>
      <c r="N114" s="145">
        <v>9</v>
      </c>
      <c r="O114" s="145">
        <v>10</v>
      </c>
      <c r="P114" s="145">
        <v>11</v>
      </c>
      <c r="Q114" s="145">
        <v>12</v>
      </c>
      <c r="R114" s="145">
        <v>13</v>
      </c>
      <c r="S114" s="145">
        <v>14</v>
      </c>
      <c r="T114" s="145">
        <v>15</v>
      </c>
      <c r="U114" s="145">
        <v>16</v>
      </c>
      <c r="V114" s="99"/>
      <c r="W114" s="101"/>
      <c r="X114" s="101"/>
    </row>
    <row r="115" spans="1:24" ht="15" customHeight="1">
      <c r="A115" s="102"/>
      <c r="B115" s="103" t="s">
        <v>60</v>
      </c>
      <c r="C115" s="105"/>
      <c r="D115" s="99" t="s">
        <v>71</v>
      </c>
      <c r="E115" s="104" t="s">
        <v>137</v>
      </c>
      <c r="F115" s="190">
        <f aca="true" t="shared" si="20" ref="F115:U115">F48-F76-F103</f>
        <v>0</v>
      </c>
      <c r="G115" s="190">
        <f t="shared" si="20"/>
        <v>0</v>
      </c>
      <c r="H115" s="190">
        <f t="shared" si="20"/>
        <v>34290.91094834588</v>
      </c>
      <c r="I115" s="190">
        <f t="shared" si="20"/>
        <v>68238.91278720829</v>
      </c>
      <c r="J115" s="190">
        <f t="shared" si="20"/>
        <v>111888.86596878736</v>
      </c>
      <c r="K115" s="190">
        <f t="shared" si="20"/>
        <v>111329.42163894343</v>
      </c>
      <c r="L115" s="190">
        <f t="shared" si="20"/>
        <v>110772.77453074869</v>
      </c>
      <c r="M115" s="190">
        <f t="shared" si="20"/>
        <v>110218.91065809494</v>
      </c>
      <c r="N115" s="190">
        <f t="shared" si="20"/>
        <v>109667.81610480446</v>
      </c>
      <c r="O115" s="190">
        <f t="shared" si="20"/>
        <v>109119.47702428044</v>
      </c>
      <c r="P115" s="190">
        <f t="shared" si="20"/>
        <v>108573.87963915904</v>
      </c>
      <c r="Q115" s="190">
        <f t="shared" si="20"/>
        <v>108031.01024096324</v>
      </c>
      <c r="R115" s="190">
        <f t="shared" si="20"/>
        <v>107490.85518975844</v>
      </c>
      <c r="S115" s="190">
        <f t="shared" si="20"/>
        <v>106953.40091380964</v>
      </c>
      <c r="T115" s="190">
        <f t="shared" si="20"/>
        <v>106418.6339092406</v>
      </c>
      <c r="U115" s="190">
        <f t="shared" si="20"/>
        <v>105886.54073969438</v>
      </c>
      <c r="V115" s="92"/>
      <c r="W115" s="190">
        <f>W48-W76-W103</f>
        <v>109693.53559534806</v>
      </c>
      <c r="X115" s="190">
        <f>X48-X76-X103</f>
        <v>2193870.711906961</v>
      </c>
    </row>
    <row r="116" spans="1:24" ht="15" customHeight="1">
      <c r="A116" s="102"/>
      <c r="B116" s="103" t="s">
        <v>60</v>
      </c>
      <c r="C116" s="105"/>
      <c r="D116" s="99" t="s">
        <v>72</v>
      </c>
      <c r="E116" s="104" t="s">
        <v>138</v>
      </c>
      <c r="F116" s="190">
        <f>F115</f>
        <v>0</v>
      </c>
      <c r="G116" s="190">
        <f aca="true" t="shared" si="21" ref="G116:U116">F116+G115</f>
        <v>0</v>
      </c>
      <c r="H116" s="190">
        <f t="shared" si="21"/>
        <v>34290.91094834588</v>
      </c>
      <c r="I116" s="190">
        <f t="shared" si="21"/>
        <v>102529.82373555418</v>
      </c>
      <c r="J116" s="190">
        <f t="shared" si="21"/>
        <v>214418.68970434152</v>
      </c>
      <c r="K116" s="190">
        <f t="shared" si="21"/>
        <v>325748.11134328495</v>
      </c>
      <c r="L116" s="190">
        <f t="shared" si="21"/>
        <v>436520.8858740337</v>
      </c>
      <c r="M116" s="190">
        <f t="shared" si="21"/>
        <v>546739.7965321286</v>
      </c>
      <c r="N116" s="190">
        <f t="shared" si="21"/>
        <v>656407.6126369331</v>
      </c>
      <c r="O116" s="190">
        <f t="shared" si="21"/>
        <v>765527.0896612136</v>
      </c>
      <c r="P116" s="190">
        <f t="shared" si="21"/>
        <v>874100.9693003726</v>
      </c>
      <c r="Q116" s="190">
        <f t="shared" si="21"/>
        <v>982131.9795413358</v>
      </c>
      <c r="R116" s="190">
        <f t="shared" si="21"/>
        <v>1089622.8347310943</v>
      </c>
      <c r="S116" s="190">
        <f t="shared" si="21"/>
        <v>1196576.235644904</v>
      </c>
      <c r="T116" s="190">
        <f t="shared" si="21"/>
        <v>1302994.8695541446</v>
      </c>
      <c r="U116" s="190">
        <f t="shared" si="21"/>
        <v>1408881.410293839</v>
      </c>
      <c r="V116" s="113"/>
      <c r="W116" s="106" t="s">
        <v>137</v>
      </c>
      <c r="X116" s="106" t="s">
        <v>138</v>
      </c>
    </row>
    <row r="117" spans="1:24" ht="15" customHeight="1">
      <c r="A117" s="107"/>
      <c r="B117" s="108" t="s">
        <v>41</v>
      </c>
      <c r="C117" s="99"/>
      <c r="D117" s="99"/>
      <c r="E117" s="99"/>
      <c r="F117" s="99"/>
      <c r="G117" s="99"/>
      <c r="H117" s="99"/>
      <c r="I117" s="99"/>
      <c r="J117" s="99"/>
      <c r="K117" s="99"/>
      <c r="L117" s="99"/>
      <c r="M117" s="99"/>
      <c r="N117" s="99"/>
      <c r="O117" s="99"/>
      <c r="P117" s="99"/>
      <c r="Q117" s="99"/>
      <c r="R117" s="99"/>
      <c r="S117" s="99"/>
      <c r="T117" s="99"/>
      <c r="U117" s="99"/>
      <c r="V117" s="99"/>
      <c r="W117" s="99"/>
      <c r="X117" s="15"/>
    </row>
    <row r="118" spans="1:24" ht="15" customHeight="1">
      <c r="A118" s="109"/>
      <c r="B118" s="110" t="s">
        <v>59</v>
      </c>
      <c r="C118" s="114" t="s">
        <v>142</v>
      </c>
      <c r="D118" s="114"/>
      <c r="E118" s="114"/>
      <c r="F118" s="111"/>
      <c r="G118" s="111"/>
      <c r="H118" s="111"/>
      <c r="I118" s="111"/>
      <c r="J118" s="111"/>
      <c r="K118" s="111"/>
      <c r="L118" s="99"/>
      <c r="M118" s="99"/>
      <c r="N118" s="99"/>
      <c r="O118" s="99"/>
      <c r="P118" s="99"/>
      <c r="Q118" s="99"/>
      <c r="R118" s="99"/>
      <c r="S118" s="99"/>
      <c r="T118" s="99"/>
      <c r="U118" s="99"/>
      <c r="V118" s="99"/>
      <c r="W118" s="99"/>
      <c r="X118" s="15"/>
    </row>
    <row r="119" spans="1:24" ht="15" customHeight="1">
      <c r="A119" s="15"/>
      <c r="B119" s="110" t="s">
        <v>54</v>
      </c>
      <c r="C119" s="114" t="s">
        <v>143</v>
      </c>
      <c r="D119" s="114"/>
      <c r="E119" s="114"/>
      <c r="F119" s="15"/>
      <c r="G119" s="15"/>
      <c r="H119" s="15"/>
      <c r="I119" s="15"/>
      <c r="J119" s="15"/>
      <c r="K119" s="15"/>
      <c r="L119" s="15"/>
      <c r="M119" s="15"/>
      <c r="N119" s="15"/>
      <c r="O119" s="15"/>
      <c r="P119" s="15"/>
      <c r="Q119" s="15"/>
      <c r="R119" s="15"/>
      <c r="S119" s="15"/>
      <c r="T119" s="15"/>
      <c r="U119" s="15"/>
      <c r="V119" s="15"/>
      <c r="W119" s="15"/>
      <c r="X119" s="15"/>
    </row>
    <row r="120" spans="1:24" ht="15" customHeight="1">
      <c r="A120" s="15"/>
      <c r="B120" s="110" t="s">
        <v>55</v>
      </c>
      <c r="C120" s="114" t="s">
        <v>144</v>
      </c>
      <c r="D120" s="114"/>
      <c r="E120" s="114"/>
      <c r="F120" s="15"/>
      <c r="G120" s="15"/>
      <c r="H120" s="15"/>
      <c r="I120" s="15"/>
      <c r="J120" s="15"/>
      <c r="K120" s="15"/>
      <c r="L120" s="15"/>
      <c r="M120" s="15"/>
      <c r="N120" s="15"/>
      <c r="O120" s="15"/>
      <c r="P120" s="15"/>
      <c r="Q120" s="15"/>
      <c r="R120" s="15"/>
      <c r="S120" s="15"/>
      <c r="T120" s="15"/>
      <c r="U120" s="15"/>
      <c r="V120" s="15"/>
      <c r="W120" s="15"/>
      <c r="X120" s="15"/>
    </row>
    <row r="121" spans="1:24" ht="15" customHeight="1">
      <c r="A121" s="15"/>
      <c r="B121" s="110" t="s">
        <v>56</v>
      </c>
      <c r="C121" s="402" t="s">
        <v>141</v>
      </c>
      <c r="D121" s="402"/>
      <c r="E121" s="402"/>
      <c r="F121" s="15"/>
      <c r="G121" s="15"/>
      <c r="H121" s="15"/>
      <c r="I121" s="15"/>
      <c r="J121" s="15"/>
      <c r="K121" s="15"/>
      <c r="L121" s="15"/>
      <c r="M121" s="15"/>
      <c r="N121" s="15"/>
      <c r="O121" s="15"/>
      <c r="P121" s="15"/>
      <c r="Q121" s="15"/>
      <c r="R121" s="15"/>
      <c r="S121" s="15"/>
      <c r="T121" s="15"/>
      <c r="U121" s="15"/>
      <c r="V121" s="15"/>
      <c r="W121" s="15"/>
      <c r="X121" s="15"/>
    </row>
    <row r="122" spans="1:24" ht="15" customHeight="1">
      <c r="A122" s="15"/>
      <c r="B122" s="110"/>
      <c r="C122" s="115"/>
      <c r="D122" s="115"/>
      <c r="E122" s="115"/>
      <c r="F122" s="15"/>
      <c r="G122" s="15"/>
      <c r="H122" s="15"/>
      <c r="I122" s="15"/>
      <c r="J122" s="15"/>
      <c r="K122" s="15"/>
      <c r="L122" s="15"/>
      <c r="M122" s="15"/>
      <c r="N122" s="15"/>
      <c r="O122" s="15"/>
      <c r="P122" s="15"/>
      <c r="Q122" s="15"/>
      <c r="R122" s="15"/>
      <c r="S122" s="15"/>
      <c r="T122" s="15"/>
      <c r="U122" s="15"/>
      <c r="V122" s="15"/>
      <c r="W122" s="15"/>
      <c r="X122" s="15"/>
    </row>
    <row r="123" spans="1:24" ht="12.75">
      <c r="A123" s="54" t="s">
        <v>202</v>
      </c>
      <c r="B123" s="42"/>
      <c r="C123" s="42"/>
      <c r="D123" s="42"/>
      <c r="E123" s="42"/>
      <c r="F123" s="42"/>
      <c r="G123" s="42"/>
      <c r="H123" s="42"/>
      <c r="I123" s="42"/>
      <c r="J123" s="42"/>
      <c r="K123" s="42"/>
      <c r="L123" s="42"/>
      <c r="M123" s="42"/>
      <c r="N123" s="42"/>
      <c r="O123" s="42"/>
      <c r="P123" s="42"/>
      <c r="Q123" s="42"/>
      <c r="R123" s="42"/>
      <c r="S123" s="42"/>
      <c r="T123" s="42"/>
      <c r="U123" s="42"/>
      <c r="V123" s="42"/>
      <c r="W123" s="42"/>
      <c r="X123" s="42"/>
    </row>
    <row r="124" spans="1:24" ht="12.75">
      <c r="A124" s="55"/>
      <c r="B124" s="9"/>
      <c r="C124" s="9"/>
      <c r="D124" s="9"/>
      <c r="E124" s="9"/>
      <c r="F124" s="9"/>
      <c r="G124" s="9"/>
      <c r="H124" s="9"/>
      <c r="I124" s="9"/>
      <c r="J124" s="9"/>
      <c r="K124" s="9"/>
      <c r="L124" s="9"/>
      <c r="M124" s="9"/>
      <c r="N124" s="9"/>
      <c r="O124" s="9"/>
      <c r="P124" s="9"/>
      <c r="Q124" s="9"/>
      <c r="R124" s="9"/>
      <c r="S124" s="9"/>
      <c r="T124" s="9"/>
      <c r="U124" s="9"/>
      <c r="V124" s="9"/>
      <c r="W124" s="9"/>
      <c r="X124" s="9"/>
    </row>
    <row r="125" spans="1:24" ht="45" customHeight="1">
      <c r="A125" s="405" t="s">
        <v>246</v>
      </c>
      <c r="B125" s="405"/>
      <c r="C125" s="405"/>
      <c r="D125" s="405"/>
      <c r="E125" s="405"/>
      <c r="F125" s="405"/>
      <c r="G125" s="405"/>
      <c r="H125" s="405"/>
      <c r="I125" s="405"/>
      <c r="J125" s="405"/>
      <c r="K125" s="405"/>
      <c r="L125" s="405"/>
      <c r="M125" s="405"/>
      <c r="N125" s="405"/>
      <c r="O125" s="405"/>
      <c r="P125" s="405"/>
      <c r="Q125" s="405"/>
      <c r="R125" s="405"/>
      <c r="S125" s="405"/>
      <c r="T125" s="405"/>
      <c r="U125" s="405"/>
      <c r="V125" s="15"/>
      <c r="W125" s="15"/>
      <c r="X125" s="15"/>
    </row>
    <row r="126" spans="1:24" ht="12.75">
      <c r="A126" s="116"/>
      <c r="B126" s="116"/>
      <c r="C126" s="116"/>
      <c r="D126" s="116"/>
      <c r="E126" s="116"/>
      <c r="F126" s="116"/>
      <c r="G126" s="116"/>
      <c r="H126" s="116"/>
      <c r="I126" s="116"/>
      <c r="J126" s="116"/>
      <c r="K126" s="116"/>
      <c r="L126" s="116"/>
      <c r="M126" s="116"/>
      <c r="N126" s="116"/>
      <c r="O126" s="116"/>
      <c r="P126" s="116"/>
      <c r="Q126" s="116"/>
      <c r="R126" s="116"/>
      <c r="S126" s="15"/>
      <c r="T126" s="15"/>
      <c r="U126" s="15"/>
      <c r="V126" s="15"/>
      <c r="W126" s="15"/>
      <c r="X126" s="15"/>
    </row>
    <row r="127" spans="1:24" ht="90" customHeight="1">
      <c r="A127" s="379" t="s">
        <v>341</v>
      </c>
      <c r="B127" s="380"/>
      <c r="C127" s="380"/>
      <c r="D127" s="380"/>
      <c r="E127" s="380"/>
      <c r="F127" s="380"/>
      <c r="G127" s="380"/>
      <c r="H127" s="380"/>
      <c r="I127" s="380"/>
      <c r="J127" s="380"/>
      <c r="K127" s="380"/>
      <c r="L127" s="380"/>
      <c r="M127" s="380"/>
      <c r="N127" s="380"/>
      <c r="O127" s="380"/>
      <c r="P127" s="380"/>
      <c r="Q127" s="380"/>
      <c r="R127" s="380"/>
      <c r="S127" s="380"/>
      <c r="T127" s="380"/>
      <c r="U127" s="381"/>
      <c r="V127" s="137"/>
      <c r="W127" s="137"/>
      <c r="X127" s="15"/>
    </row>
    <row r="128" spans="1:24" ht="15" customHeight="1">
      <c r="A128" s="117"/>
      <c r="B128" s="117"/>
      <c r="C128" s="117"/>
      <c r="D128" s="117"/>
      <c r="E128" s="117"/>
      <c r="F128" s="117"/>
      <c r="G128" s="117"/>
      <c r="H128" s="117"/>
      <c r="I128" s="117"/>
      <c r="J128" s="117"/>
      <c r="K128" s="117"/>
      <c r="L128" s="117"/>
      <c r="M128" s="117"/>
      <c r="N128" s="117"/>
      <c r="O128" s="117"/>
      <c r="P128" s="117"/>
      <c r="Q128" s="117"/>
      <c r="R128" s="117"/>
      <c r="S128" s="117"/>
      <c r="T128" s="117"/>
      <c r="U128" s="117"/>
      <c r="V128" s="15"/>
      <c r="W128" s="15"/>
      <c r="X128" s="15"/>
    </row>
    <row r="129" spans="1:24" ht="15" customHeight="1">
      <c r="A129" s="118" t="s">
        <v>116</v>
      </c>
      <c r="B129" s="118"/>
      <c r="C129" s="382" t="s">
        <v>198</v>
      </c>
      <c r="D129" s="383"/>
      <c r="E129" s="75"/>
      <c r="F129" s="75"/>
      <c r="G129" s="75"/>
      <c r="H129" s="75"/>
      <c r="I129" s="75"/>
      <c r="J129" s="75"/>
      <c r="K129" s="75"/>
      <c r="L129" s="75"/>
      <c r="M129" s="75"/>
      <c r="N129" s="75"/>
      <c r="O129" s="75"/>
      <c r="P129" s="75"/>
      <c r="Q129" s="75"/>
      <c r="R129" s="75"/>
      <c r="S129" s="15"/>
      <c r="T129" s="15"/>
      <c r="U129" s="15"/>
      <c r="V129" s="15"/>
      <c r="W129" s="15"/>
      <c r="X129" s="15"/>
    </row>
    <row r="130" spans="1:24" ht="15" customHeight="1">
      <c r="A130" s="118"/>
      <c r="B130" s="118"/>
      <c r="C130" s="118"/>
      <c r="D130" s="118"/>
      <c r="E130" s="118"/>
      <c r="F130" s="118"/>
      <c r="G130" s="118"/>
      <c r="H130" s="118"/>
      <c r="I130" s="118"/>
      <c r="J130" s="118"/>
      <c r="K130" s="75"/>
      <c r="L130" s="75"/>
      <c r="M130" s="75"/>
      <c r="N130" s="75"/>
      <c r="O130" s="75"/>
      <c r="P130" s="75"/>
      <c r="Q130" s="75"/>
      <c r="R130" s="75"/>
      <c r="S130" s="15"/>
      <c r="T130" s="15"/>
      <c r="U130" s="15"/>
      <c r="V130" s="15"/>
      <c r="W130" s="15"/>
      <c r="X130" s="15"/>
    </row>
    <row r="131" spans="1:24" ht="15" customHeight="1">
      <c r="A131" s="54" t="s">
        <v>211</v>
      </c>
      <c r="B131" s="42"/>
      <c r="C131" s="42"/>
      <c r="D131" s="42"/>
      <c r="E131" s="42"/>
      <c r="F131" s="42"/>
      <c r="G131" s="42"/>
      <c r="H131" s="42"/>
      <c r="I131" s="42"/>
      <c r="J131" s="42"/>
      <c r="K131" s="42"/>
      <c r="L131" s="42"/>
      <c r="M131" s="42"/>
      <c r="N131" s="42"/>
      <c r="O131" s="42"/>
      <c r="P131" s="42"/>
      <c r="Q131" s="42"/>
      <c r="R131" s="42"/>
      <c r="S131" s="42"/>
      <c r="T131" s="42"/>
      <c r="U131" s="42"/>
      <c r="V131" s="42"/>
      <c r="W131" s="42"/>
      <c r="X131" s="42"/>
    </row>
    <row r="132" spans="1:24" ht="15" customHeight="1">
      <c r="A132" s="119"/>
      <c r="B132" s="119"/>
      <c r="C132" s="119"/>
      <c r="D132" s="119"/>
      <c r="E132" s="119"/>
      <c r="F132" s="119"/>
      <c r="G132" s="75"/>
      <c r="H132" s="75"/>
      <c r="I132" s="75"/>
      <c r="J132" s="75"/>
      <c r="K132" s="75"/>
      <c r="L132" s="75"/>
      <c r="M132" s="75"/>
      <c r="N132" s="75"/>
      <c r="O132" s="75"/>
      <c r="P132" s="75"/>
      <c r="Q132" s="75"/>
      <c r="R132" s="75"/>
      <c r="S132" s="15"/>
      <c r="T132" s="15"/>
      <c r="U132" s="15"/>
      <c r="V132" s="15"/>
      <c r="W132" s="15"/>
      <c r="X132" s="15"/>
    </row>
    <row r="133" spans="1:24" ht="60" customHeight="1">
      <c r="A133" s="384" t="s">
        <v>410</v>
      </c>
      <c r="B133" s="384"/>
      <c r="C133" s="384"/>
      <c r="D133" s="384"/>
      <c r="E133" s="384"/>
      <c r="F133" s="384"/>
      <c r="G133" s="384"/>
      <c r="H133" s="384"/>
      <c r="I133" s="384"/>
      <c r="J133" s="384"/>
      <c r="K133" s="384"/>
      <c r="L133" s="384"/>
      <c r="M133" s="384"/>
      <c r="N133" s="384"/>
      <c r="O133" s="384"/>
      <c r="P133" s="384"/>
      <c r="Q133" s="384"/>
      <c r="R133" s="384"/>
      <c r="S133" s="384"/>
      <c r="T133" s="384"/>
      <c r="U133" s="384"/>
      <c r="V133" s="148"/>
      <c r="W133" s="148"/>
      <c r="X133" s="148"/>
    </row>
    <row r="134" spans="1:24" ht="15" customHeight="1">
      <c r="A134" s="116"/>
      <c r="B134" s="116"/>
      <c r="C134" s="116"/>
      <c r="D134" s="116"/>
      <c r="E134" s="116"/>
      <c r="F134" s="116"/>
      <c r="G134" s="116"/>
      <c r="H134" s="116"/>
      <c r="I134" s="116"/>
      <c r="J134" s="116"/>
      <c r="K134" s="116"/>
      <c r="L134" s="116"/>
      <c r="M134" s="116"/>
      <c r="N134" s="116"/>
      <c r="O134" s="116"/>
      <c r="P134" s="116"/>
      <c r="Q134" s="116"/>
      <c r="R134" s="116"/>
      <c r="S134" s="15"/>
      <c r="T134" s="15"/>
      <c r="U134" s="15"/>
      <c r="V134" s="15"/>
      <c r="W134" s="15"/>
      <c r="X134" s="15"/>
    </row>
    <row r="135" spans="1:24" ht="90" customHeight="1">
      <c r="A135" s="379" t="s">
        <v>393</v>
      </c>
      <c r="B135" s="380"/>
      <c r="C135" s="380"/>
      <c r="D135" s="380"/>
      <c r="E135" s="380"/>
      <c r="F135" s="380"/>
      <c r="G135" s="380"/>
      <c r="H135" s="380"/>
      <c r="I135" s="380"/>
      <c r="J135" s="380"/>
      <c r="K135" s="380"/>
      <c r="L135" s="380"/>
      <c r="M135" s="380"/>
      <c r="N135" s="380"/>
      <c r="O135" s="380"/>
      <c r="P135" s="380"/>
      <c r="Q135" s="380"/>
      <c r="R135" s="380"/>
      <c r="S135" s="380"/>
      <c r="T135" s="380"/>
      <c r="U135" s="381"/>
      <c r="V135" s="137"/>
      <c r="W135" s="137"/>
      <c r="X135" s="15"/>
    </row>
    <row r="136" spans="1:24" ht="15" customHeight="1">
      <c r="A136" s="117"/>
      <c r="B136" s="117"/>
      <c r="C136" s="117"/>
      <c r="D136" s="117"/>
      <c r="E136" s="117"/>
      <c r="F136" s="117"/>
      <c r="G136" s="117"/>
      <c r="H136" s="117"/>
      <c r="I136" s="117"/>
      <c r="J136" s="117"/>
      <c r="K136" s="117"/>
      <c r="L136" s="117"/>
      <c r="M136" s="117"/>
      <c r="N136" s="117"/>
      <c r="O136" s="117"/>
      <c r="P136" s="117"/>
      <c r="Q136" s="117"/>
      <c r="R136" s="117"/>
      <c r="S136" s="117"/>
      <c r="T136" s="117"/>
      <c r="U136" s="117"/>
      <c r="V136" s="15"/>
      <c r="W136" s="15"/>
      <c r="X136" s="15"/>
    </row>
    <row r="137" spans="1:24" ht="15" customHeight="1">
      <c r="A137" s="385" t="s">
        <v>216</v>
      </c>
      <c r="B137" s="385"/>
      <c r="C137" s="385"/>
      <c r="D137" s="386"/>
      <c r="E137" s="382" t="s">
        <v>213</v>
      </c>
      <c r="F137" s="383"/>
      <c r="G137" s="117"/>
      <c r="H137" s="117"/>
      <c r="I137" s="117"/>
      <c r="J137" s="117"/>
      <c r="K137" s="117"/>
      <c r="L137" s="117"/>
      <c r="M137" s="117"/>
      <c r="N137" s="117"/>
      <c r="O137" s="117"/>
      <c r="P137" s="117"/>
      <c r="Q137" s="117"/>
      <c r="R137" s="117"/>
      <c r="S137" s="117"/>
      <c r="T137" s="117"/>
      <c r="U137" s="117"/>
      <c r="V137" s="15"/>
      <c r="W137" s="15"/>
      <c r="X137" s="15"/>
    </row>
    <row r="138" spans="1:24" ht="15" customHeight="1">
      <c r="A138" s="385" t="s">
        <v>217</v>
      </c>
      <c r="B138" s="385"/>
      <c r="C138" s="385"/>
      <c r="D138" s="386"/>
      <c r="E138" s="382" t="s">
        <v>212</v>
      </c>
      <c r="F138" s="383"/>
      <c r="G138" s="117"/>
      <c r="H138" s="117"/>
      <c r="I138" s="117"/>
      <c r="J138" s="117"/>
      <c r="K138" s="117"/>
      <c r="L138" s="117"/>
      <c r="M138" s="117"/>
      <c r="N138" s="117"/>
      <c r="O138" s="117"/>
      <c r="P138" s="117"/>
      <c r="Q138" s="117"/>
      <c r="R138" s="117"/>
      <c r="S138" s="117"/>
      <c r="T138" s="117"/>
      <c r="U138" s="117"/>
      <c r="V138" s="15"/>
      <c r="W138" s="15"/>
      <c r="X138" s="15"/>
    </row>
    <row r="139" spans="1:24" ht="15" customHeight="1">
      <c r="A139" s="385" t="s">
        <v>218</v>
      </c>
      <c r="B139" s="385"/>
      <c r="C139" s="385"/>
      <c r="D139" s="386"/>
      <c r="E139" s="382" t="s">
        <v>212</v>
      </c>
      <c r="F139" s="383"/>
      <c r="G139" s="117"/>
      <c r="H139" s="117"/>
      <c r="I139" s="117"/>
      <c r="J139" s="117"/>
      <c r="K139" s="117"/>
      <c r="L139" s="117"/>
      <c r="M139" s="117"/>
      <c r="N139" s="117"/>
      <c r="O139" s="117"/>
      <c r="P139" s="117"/>
      <c r="Q139" s="117"/>
      <c r="R139" s="117"/>
      <c r="S139" s="117"/>
      <c r="T139" s="117"/>
      <c r="U139" s="117"/>
      <c r="V139" s="15"/>
      <c r="W139" s="15"/>
      <c r="X139" s="15"/>
    </row>
    <row r="140" spans="1:24" ht="15" customHeight="1">
      <c r="A140" s="385" t="s">
        <v>210</v>
      </c>
      <c r="B140" s="385"/>
      <c r="C140" s="385"/>
      <c r="D140" s="386"/>
      <c r="E140" s="382" t="s">
        <v>213</v>
      </c>
      <c r="F140" s="383"/>
      <c r="G140" s="117"/>
      <c r="H140" s="117"/>
      <c r="I140" s="117"/>
      <c r="J140" s="117"/>
      <c r="K140" s="117"/>
      <c r="L140" s="117"/>
      <c r="M140" s="117"/>
      <c r="N140" s="117"/>
      <c r="O140" s="117"/>
      <c r="P140" s="117"/>
      <c r="Q140" s="117"/>
      <c r="R140" s="117"/>
      <c r="S140" s="117"/>
      <c r="T140" s="117"/>
      <c r="U140" s="117"/>
      <c r="V140" s="15"/>
      <c r="W140" s="15"/>
      <c r="X140" s="15"/>
    </row>
    <row r="141" spans="1:24" ht="15" customHeight="1">
      <c r="A141" s="387" t="s">
        <v>215</v>
      </c>
      <c r="B141" s="387"/>
      <c r="C141" s="387"/>
      <c r="D141" s="388"/>
      <c r="E141" s="382" t="s">
        <v>63</v>
      </c>
      <c r="F141" s="383"/>
      <c r="G141" s="75"/>
      <c r="H141" s="164" t="s">
        <v>191</v>
      </c>
      <c r="I141" s="341"/>
      <c r="J141" s="342"/>
      <c r="K141" s="342"/>
      <c r="L141" s="342"/>
      <c r="M141" s="342"/>
      <c r="N141" s="342"/>
      <c r="O141" s="342"/>
      <c r="P141" s="342"/>
      <c r="Q141" s="342"/>
      <c r="R141" s="342"/>
      <c r="S141" s="342"/>
      <c r="T141" s="342"/>
      <c r="U141" s="343"/>
      <c r="V141" s="15"/>
      <c r="W141" s="15"/>
      <c r="X141" s="15"/>
    </row>
    <row r="142" spans="1:24" ht="15" customHeight="1">
      <c r="A142" s="387" t="s">
        <v>215</v>
      </c>
      <c r="B142" s="387"/>
      <c r="C142" s="387"/>
      <c r="D142" s="388"/>
      <c r="E142" s="382" t="s">
        <v>63</v>
      </c>
      <c r="F142" s="383"/>
      <c r="G142" s="75"/>
      <c r="H142" s="164" t="s">
        <v>191</v>
      </c>
      <c r="I142" s="341"/>
      <c r="J142" s="342"/>
      <c r="K142" s="342"/>
      <c r="L142" s="342"/>
      <c r="M142" s="342"/>
      <c r="N142" s="342"/>
      <c r="O142" s="342"/>
      <c r="P142" s="342"/>
      <c r="Q142" s="342"/>
      <c r="R142" s="342"/>
      <c r="S142" s="342"/>
      <c r="T142" s="342"/>
      <c r="U142" s="343"/>
      <c r="V142" s="15"/>
      <c r="W142" s="15"/>
      <c r="X142" s="15"/>
    </row>
    <row r="143" spans="1:24" ht="15" customHeight="1">
      <c r="A143" s="118"/>
      <c r="B143" s="118"/>
      <c r="C143" s="118"/>
      <c r="D143" s="118"/>
      <c r="E143" s="118"/>
      <c r="F143" s="118"/>
      <c r="G143" s="118"/>
      <c r="H143" s="118"/>
      <c r="I143" s="118"/>
      <c r="J143" s="118"/>
      <c r="K143" s="118"/>
      <c r="L143" s="75"/>
      <c r="M143" s="75"/>
      <c r="N143" s="75"/>
      <c r="O143" s="75"/>
      <c r="P143" s="75"/>
      <c r="Q143" s="75"/>
      <c r="R143" s="75"/>
      <c r="S143" s="15"/>
      <c r="T143" s="15"/>
      <c r="U143" s="15"/>
      <c r="V143" s="15"/>
      <c r="W143" s="15"/>
      <c r="X143" s="15"/>
    </row>
    <row r="144" spans="1:24" ht="12.75">
      <c r="A144" s="54" t="s">
        <v>203</v>
      </c>
      <c r="B144" s="42"/>
      <c r="C144" s="42"/>
      <c r="D144" s="42"/>
      <c r="E144" s="42"/>
      <c r="F144" s="42"/>
      <c r="G144" s="42"/>
      <c r="H144" s="42"/>
      <c r="I144" s="42"/>
      <c r="J144" s="42"/>
      <c r="K144" s="42"/>
      <c r="L144" s="42"/>
      <c r="M144" s="42"/>
      <c r="N144" s="42"/>
      <c r="O144" s="42"/>
      <c r="P144" s="42"/>
      <c r="Q144" s="42"/>
      <c r="R144" s="42"/>
      <c r="S144" s="42"/>
      <c r="T144" s="42"/>
      <c r="U144" s="42"/>
      <c r="V144" s="42"/>
      <c r="W144" s="42"/>
      <c r="X144" s="42"/>
    </row>
    <row r="145" spans="1:24" ht="15" customHeight="1">
      <c r="A145" s="119"/>
      <c r="B145" s="119"/>
      <c r="C145" s="119"/>
      <c r="D145" s="119"/>
      <c r="E145" s="119"/>
      <c r="F145" s="119"/>
      <c r="G145" s="75"/>
      <c r="H145" s="75"/>
      <c r="I145" s="75"/>
      <c r="J145" s="75"/>
      <c r="K145" s="75"/>
      <c r="L145" s="75"/>
      <c r="M145" s="75"/>
      <c r="N145" s="75"/>
      <c r="O145" s="75"/>
      <c r="P145" s="75"/>
      <c r="Q145" s="75"/>
      <c r="R145" s="75"/>
      <c r="S145" s="15"/>
      <c r="T145" s="15"/>
      <c r="U145" s="15"/>
      <c r="V145" s="15"/>
      <c r="W145" s="15"/>
      <c r="X145" s="15"/>
    </row>
    <row r="146" spans="1:24" ht="60" customHeight="1">
      <c r="A146" s="384" t="s">
        <v>411</v>
      </c>
      <c r="B146" s="384"/>
      <c r="C146" s="384"/>
      <c r="D146" s="384"/>
      <c r="E146" s="384"/>
      <c r="F146" s="384"/>
      <c r="G146" s="384"/>
      <c r="H146" s="384"/>
      <c r="I146" s="384"/>
      <c r="J146" s="384"/>
      <c r="K146" s="384"/>
      <c r="L146" s="384"/>
      <c r="M146" s="384"/>
      <c r="N146" s="384"/>
      <c r="O146" s="384"/>
      <c r="P146" s="384"/>
      <c r="Q146" s="384"/>
      <c r="R146" s="384"/>
      <c r="S146" s="384"/>
      <c r="T146" s="384"/>
      <c r="U146" s="384"/>
      <c r="V146" s="148"/>
      <c r="W146" s="148"/>
      <c r="X146" s="148"/>
    </row>
    <row r="147" spans="1:24" ht="15" customHeight="1">
      <c r="A147" s="116"/>
      <c r="B147" s="116"/>
      <c r="C147" s="116"/>
      <c r="D147" s="116"/>
      <c r="E147" s="116"/>
      <c r="F147" s="116"/>
      <c r="G147" s="116"/>
      <c r="H147" s="116"/>
      <c r="I147" s="116"/>
      <c r="J147" s="116"/>
      <c r="K147" s="116"/>
      <c r="L147" s="116"/>
      <c r="M147" s="116"/>
      <c r="N147" s="116"/>
      <c r="O147" s="116"/>
      <c r="P147" s="116"/>
      <c r="Q147" s="116"/>
      <c r="R147" s="116"/>
      <c r="S147" s="15"/>
      <c r="T147" s="15"/>
      <c r="U147" s="15"/>
      <c r="V147" s="15"/>
      <c r="W147" s="15"/>
      <c r="X147" s="15"/>
    </row>
    <row r="148" spans="1:24" ht="90" customHeight="1">
      <c r="A148" s="379" t="s">
        <v>412</v>
      </c>
      <c r="B148" s="380"/>
      <c r="C148" s="380"/>
      <c r="D148" s="380"/>
      <c r="E148" s="380"/>
      <c r="F148" s="380"/>
      <c r="G148" s="380"/>
      <c r="H148" s="380"/>
      <c r="I148" s="380"/>
      <c r="J148" s="380"/>
      <c r="K148" s="380"/>
      <c r="L148" s="380"/>
      <c r="M148" s="380"/>
      <c r="N148" s="380"/>
      <c r="O148" s="380"/>
      <c r="P148" s="380"/>
      <c r="Q148" s="380"/>
      <c r="R148" s="380"/>
      <c r="S148" s="380"/>
      <c r="T148" s="380"/>
      <c r="U148" s="381"/>
      <c r="V148" s="137"/>
      <c r="W148" s="137"/>
      <c r="X148" s="15"/>
    </row>
    <row r="149" spans="1:24" ht="15" customHeight="1">
      <c r="A149" s="117"/>
      <c r="B149" s="117"/>
      <c r="C149" s="117"/>
      <c r="D149" s="117"/>
      <c r="E149" s="117"/>
      <c r="F149" s="117"/>
      <c r="G149" s="117"/>
      <c r="H149" s="117"/>
      <c r="I149" s="117"/>
      <c r="J149" s="117"/>
      <c r="K149" s="117"/>
      <c r="L149" s="117"/>
      <c r="M149" s="117"/>
      <c r="N149" s="117"/>
      <c r="O149" s="117"/>
      <c r="P149" s="117"/>
      <c r="Q149" s="117"/>
      <c r="R149" s="117"/>
      <c r="S149" s="117"/>
      <c r="T149" s="117"/>
      <c r="U149" s="117"/>
      <c r="V149" s="15"/>
      <c r="W149" s="15"/>
      <c r="X149" s="15"/>
    </row>
    <row r="150" spans="1:24" ht="15" customHeight="1">
      <c r="A150" s="118" t="s">
        <v>78</v>
      </c>
      <c r="B150" s="120"/>
      <c r="C150" s="382" t="s">
        <v>86</v>
      </c>
      <c r="D150" s="383"/>
      <c r="E150" s="75"/>
      <c r="F150" s="75"/>
      <c r="G150" s="75"/>
      <c r="H150" s="75"/>
      <c r="I150" s="75"/>
      <c r="J150" s="75"/>
      <c r="K150" s="75"/>
      <c r="L150" s="75"/>
      <c r="M150" s="75"/>
      <c r="N150" s="75"/>
      <c r="O150" s="75"/>
      <c r="P150" s="75"/>
      <c r="Q150" s="75"/>
      <c r="R150" s="75"/>
      <c r="S150" s="15"/>
      <c r="T150" s="15"/>
      <c r="U150" s="15"/>
      <c r="V150" s="15"/>
      <c r="W150" s="15"/>
      <c r="X150" s="15"/>
    </row>
    <row r="151" spans="1:24" ht="15" customHeight="1">
      <c r="A151" s="75"/>
      <c r="B151" s="75"/>
      <c r="C151" s="75"/>
      <c r="D151" s="75"/>
      <c r="E151" s="75"/>
      <c r="F151" s="75"/>
      <c r="G151" s="75"/>
      <c r="H151" s="75"/>
      <c r="I151" s="75"/>
      <c r="J151" s="75"/>
      <c r="K151" s="75"/>
      <c r="L151" s="75"/>
      <c r="M151" s="75"/>
      <c r="N151" s="75"/>
      <c r="O151" s="75"/>
      <c r="P151" s="75"/>
      <c r="Q151" s="75"/>
      <c r="R151" s="75"/>
      <c r="S151" s="15"/>
      <c r="T151" s="15"/>
      <c r="U151" s="15"/>
      <c r="V151" s="15"/>
      <c r="W151" s="15"/>
      <c r="X151" s="15"/>
    </row>
    <row r="152" spans="1:24" ht="12.75">
      <c r="A152" s="3"/>
      <c r="B152" s="4"/>
      <c r="C152" s="4"/>
      <c r="D152" s="5"/>
      <c r="E152" s="5"/>
      <c r="F152" s="5"/>
      <c r="G152" s="6"/>
      <c r="H152" s="6"/>
      <c r="I152" s="6"/>
      <c r="J152" s="6"/>
      <c r="K152" s="7"/>
      <c r="L152" s="7"/>
      <c r="M152" s="7"/>
      <c r="N152" s="7"/>
      <c r="O152" s="7"/>
      <c r="P152" s="7"/>
      <c r="Q152" s="7"/>
      <c r="R152" s="7"/>
      <c r="S152" s="7"/>
      <c r="T152" s="7"/>
      <c r="U152" s="7"/>
      <c r="V152" s="7"/>
      <c r="W152" s="7"/>
      <c r="X152" s="7"/>
    </row>
  </sheetData>
  <mergeCells count="85">
    <mergeCell ref="W90:X90"/>
    <mergeCell ref="C92:D92"/>
    <mergeCell ref="C93:D93"/>
    <mergeCell ref="C94:D94"/>
    <mergeCell ref="C95:D95"/>
    <mergeCell ref="W62:X62"/>
    <mergeCell ref="C63:D63"/>
    <mergeCell ref="C64:D64"/>
    <mergeCell ref="C65:D65"/>
    <mergeCell ref="C66:D66"/>
    <mergeCell ref="A125:U125"/>
    <mergeCell ref="C121:E121"/>
    <mergeCell ref="C91:D91"/>
    <mergeCell ref="C79:E79"/>
    <mergeCell ref="C96:D96"/>
    <mergeCell ref="C97:D97"/>
    <mergeCell ref="C98:D98"/>
    <mergeCell ref="C99:D99"/>
    <mergeCell ref="A110:U110"/>
    <mergeCell ref="A26:U26"/>
    <mergeCell ref="A29:U29"/>
    <mergeCell ref="A3:G3"/>
    <mergeCell ref="C106:E106"/>
    <mergeCell ref="W112:X112"/>
    <mergeCell ref="C35:D35"/>
    <mergeCell ref="C36:D36"/>
    <mergeCell ref="C37:D37"/>
    <mergeCell ref="C38:D38"/>
    <mergeCell ref="C44:D44"/>
    <mergeCell ref="C51:E51"/>
    <mergeCell ref="C45:D45"/>
    <mergeCell ref="C42:D42"/>
    <mergeCell ref="C43:D43"/>
    <mergeCell ref="W34:X34"/>
    <mergeCell ref="C74:D74"/>
    <mergeCell ref="A27:U27"/>
    <mergeCell ref="A30:U30"/>
    <mergeCell ref="A58:U58"/>
    <mergeCell ref="A60:U60"/>
    <mergeCell ref="A83:U83"/>
    <mergeCell ref="C72:D72"/>
    <mergeCell ref="C73:D73"/>
    <mergeCell ref="C70:D70"/>
    <mergeCell ref="C71:D71"/>
    <mergeCell ref="C46:D46"/>
    <mergeCell ref="C41:D41"/>
    <mergeCell ref="A14:U14"/>
    <mergeCell ref="A10:U10"/>
    <mergeCell ref="A17:U17"/>
    <mergeCell ref="A20:U20"/>
    <mergeCell ref="A24:U24"/>
    <mergeCell ref="A15:U15"/>
    <mergeCell ref="A18:U18"/>
    <mergeCell ref="I142:U142"/>
    <mergeCell ref="A140:D140"/>
    <mergeCell ref="A32:U32"/>
    <mergeCell ref="A55:U55"/>
    <mergeCell ref="A57:U57"/>
    <mergeCell ref="A127:U127"/>
    <mergeCell ref="A85:U85"/>
    <mergeCell ref="A88:U88"/>
    <mergeCell ref="A86:U86"/>
    <mergeCell ref="E140:F140"/>
    <mergeCell ref="C68:D68"/>
    <mergeCell ref="C69:D69"/>
    <mergeCell ref="C40:D40"/>
    <mergeCell ref="C129:D129"/>
    <mergeCell ref="C100:D100"/>
    <mergeCell ref="C101:D101"/>
    <mergeCell ref="A148:U148"/>
    <mergeCell ref="C150:D150"/>
    <mergeCell ref="A133:U133"/>
    <mergeCell ref="A146:U146"/>
    <mergeCell ref="E137:F137"/>
    <mergeCell ref="A137:D137"/>
    <mergeCell ref="A141:D141"/>
    <mergeCell ref="A138:D138"/>
    <mergeCell ref="E138:F138"/>
    <mergeCell ref="A139:D139"/>
    <mergeCell ref="E139:F139"/>
    <mergeCell ref="E141:F141"/>
    <mergeCell ref="A135:U135"/>
    <mergeCell ref="I141:U141"/>
    <mergeCell ref="A142:D142"/>
    <mergeCell ref="E142:F142"/>
  </mergeCells>
  <conditionalFormatting sqref="F112:U112">
    <cfRule type="expression" priority="440" dxfId="3">
      <formula>F112=Admin!$I$7</formula>
    </cfRule>
    <cfRule type="expression" priority="441" dxfId="2">
      <formula>F112=Admin!$I$5</formula>
    </cfRule>
  </conditionalFormatting>
  <conditionalFormatting sqref="F112:U112">
    <cfRule type="expression" priority="442" dxfId="1">
      <formula>F112=Admin!$I$6</formula>
    </cfRule>
  </conditionalFormatting>
  <conditionalFormatting sqref="F90:U90">
    <cfRule type="expression" priority="10" dxfId="3">
      <formula>F90=Admin!$I$7</formula>
    </cfRule>
    <cfRule type="expression" priority="11" dxfId="2">
      <formula>F90=Admin!$I$5</formula>
    </cfRule>
  </conditionalFormatting>
  <conditionalFormatting sqref="F90:U90">
    <cfRule type="expression" priority="12" dxfId="1">
      <formula>F90=Admin!$I$6</formula>
    </cfRule>
  </conditionalFormatting>
  <conditionalFormatting sqref="F112:U112">
    <cfRule type="expression" priority="25" dxfId="0">
      <formula>F112=Admin!$I$8</formula>
    </cfRule>
  </conditionalFormatting>
  <conditionalFormatting sqref="F90:U90">
    <cfRule type="expression" priority="9" dxfId="0">
      <formula>F90=Admin!$I$8</formula>
    </cfRule>
  </conditionalFormatting>
  <conditionalFormatting sqref="F62:U62">
    <cfRule type="expression" priority="6" dxfId="3">
      <formula>F62=Admin!$I$7</formula>
    </cfRule>
    <cfRule type="expression" priority="7" dxfId="2">
      <formula>F62=Admin!$I$5</formula>
    </cfRule>
  </conditionalFormatting>
  <conditionalFormatting sqref="F62:U62">
    <cfRule type="expression" priority="8" dxfId="1">
      <formula>F62=Admin!$I$6</formula>
    </cfRule>
  </conditionalFormatting>
  <conditionalFormatting sqref="F62:U62">
    <cfRule type="expression" priority="5" dxfId="0">
      <formula>F62=Admin!$I$8</formula>
    </cfRule>
  </conditionalFormatting>
  <conditionalFormatting sqref="F34:U34">
    <cfRule type="expression" priority="2" dxfId="3">
      <formula>F34=Admin!$I$7</formula>
    </cfRule>
    <cfRule type="expression" priority="3" dxfId="2">
      <formula>F34=Admin!$I$5</formula>
    </cfRule>
  </conditionalFormatting>
  <conditionalFormatting sqref="F34:U34">
    <cfRule type="expression" priority="4" dxfId="1">
      <formula>F34=Admin!$I$6</formula>
    </cfRule>
  </conditionalFormatting>
  <conditionalFormatting sqref="F34:U34">
    <cfRule type="expression" priority="1" dxfId="0">
      <formula>F34=Admin!$I$8</formula>
    </cfRule>
  </conditionalFormatting>
  <dataValidations count="20">
    <dataValidation type="list" showDropDown="1" showInputMessage="1" showErrorMessage="1" sqref="F114">
      <formula1>"1"</formula1>
    </dataValidation>
    <dataValidation type="list" showDropDown="1" showInputMessage="1" showErrorMessage="1" sqref="G114">
      <formula1>"2"</formula1>
    </dataValidation>
    <dataValidation type="list" showDropDown="1" showInputMessage="1" showErrorMessage="1" sqref="H114">
      <formula1>"3"</formula1>
    </dataValidation>
    <dataValidation type="list" showDropDown="1" showInputMessage="1" showErrorMessage="1" sqref="I114">
      <formula1>"4"</formula1>
    </dataValidation>
    <dataValidation type="list" showDropDown="1" showInputMessage="1" showErrorMessage="1" sqref="J114">
      <formula1>"5"</formula1>
    </dataValidation>
    <dataValidation type="list" showDropDown="1" showInputMessage="1" showErrorMessage="1" sqref="K114">
      <formula1>"6"</formula1>
    </dataValidation>
    <dataValidation type="list" showDropDown="1" showInputMessage="1" showErrorMessage="1" sqref="L114">
      <formula1>"7"</formula1>
    </dataValidation>
    <dataValidation type="list" showDropDown="1" showInputMessage="1" showErrorMessage="1" sqref="M114">
      <formula1>"8"</formula1>
    </dataValidation>
    <dataValidation type="list" showDropDown="1" showInputMessage="1" showErrorMessage="1" sqref="N114">
      <formula1>"9"</formula1>
    </dataValidation>
    <dataValidation type="list" showDropDown="1" showInputMessage="1" showErrorMessage="1" sqref="O114">
      <formula1>"10"</formula1>
    </dataValidation>
    <dataValidation type="list" showDropDown="1" showInputMessage="1" showErrorMessage="1" sqref="P114">
      <formula1>"11"</formula1>
    </dataValidation>
    <dataValidation type="list" showDropDown="1" showInputMessage="1" showErrorMessage="1" sqref="Q114">
      <formula1>"12"</formula1>
    </dataValidation>
    <dataValidation type="list" showDropDown="1" showInputMessage="1" showErrorMessage="1" sqref="R114">
      <formula1>"13"</formula1>
    </dataValidation>
    <dataValidation type="list" showDropDown="1" showInputMessage="1" showErrorMessage="1" sqref="S114">
      <formula1>"14"</formula1>
    </dataValidation>
    <dataValidation type="list" showDropDown="1" showInputMessage="1" showErrorMessage="1" sqref="T114">
      <formula1>"15"</formula1>
    </dataValidation>
    <dataValidation type="list" showDropDown="1" showInputMessage="1" showErrorMessage="1" sqref="U114">
      <formula1>"16"</formula1>
    </dataValidation>
    <dataValidation allowBlank="1" showInputMessage="1" showErrorMessage="1" prompt="For added other risks, please provide here an explanation/description." sqref="I141:I142"/>
    <dataValidation type="list" allowBlank="1" showInputMessage="1" showErrorMessage="1" sqref="C150:D150">
      <formula1>Admin!$H$5:$H$18</formula1>
    </dataValidation>
    <dataValidation type="list" allowBlank="1" showInputMessage="1" showErrorMessage="1" prompt="Please estimate overall accuracy of the mitigation potential based on confidence and precision. Accuracy within this template is evaluated as precision (relative error margin in %) based on a 90% confidence interval." sqref="C129:D129">
      <formula1>Admin!$G$5:$G$18</formula1>
    </dataValidation>
    <dataValidation type="list" allowBlank="1" showInputMessage="1" showErrorMessage="1" prompt="The risk ( low, medium, high) refers to the probability to achieve a result (i.e. the mitigation potential) outside of a +/- 10% relative error margin" sqref="E137:F142">
      <formula1>Admin!$J$5:$J$11</formula1>
    </dataValidation>
  </dataValidations>
  <hyperlinks>
    <hyperlink ref="C5" location="Introduction!A1" display="Goto Instruction"/>
    <hyperlink ref="E5" location="'5 Guidance'!A1" display="Go to Guidance"/>
  </hyperlinks>
  <printOptions/>
  <pageMargins left="0.7" right="0.7" top="0.787401575" bottom="0.787401575" header="0.3" footer="0.3"/>
  <pageSetup horizontalDpi="600" verticalDpi="600" orientation="portrait" paperSize="9" r:id="rId4"/>
  <drawing r:id="rId3"/>
  <legacyDrawing r:id="rId2"/>
  <extLst>
    <ext xmlns:x14="http://schemas.microsoft.com/office/spreadsheetml/2009/9/main" uri="{78C0D931-6437-407d-A8EE-F0AAD7539E65}">
      <x14:conditionalFormattings>
        <x14:conditionalFormatting xmlns:xm="http://schemas.microsoft.com/office/excel/2006/main">
          <x14:cfRule type="expression" priority="440">
            <xm:f>F112=Admin!$I$7</xm:f>
            <x14:dxf>
              <font>
                <b val="0"/>
                <i val="0"/>
                <strike val="0"/>
                <color theme="0"/>
              </font>
              <fill>
                <patternFill>
                  <bgColor theme="8"/>
                </patternFill>
              </fill>
            </x14:dxf>
          </x14:cfRule>
          <x14:cfRule type="expression" priority="441">
            <xm:f>F112=Admin!$I$5</xm:f>
            <x14:dxf>
              <font>
                <b val="0"/>
                <i val="0"/>
                <strike val="0"/>
                <color theme="1"/>
              </font>
              <fill>
                <patternFill patternType="solid">
                  <bgColor theme="8" tint="0.7999799847602844"/>
                </patternFill>
              </fill>
            </x14:dxf>
          </x14:cfRule>
          <xm:sqref>F112:U112</xm:sqref>
        </x14:conditionalFormatting>
        <x14:conditionalFormatting xmlns:xm="http://schemas.microsoft.com/office/excel/2006/main">
          <x14:cfRule type="expression" priority="442">
            <xm:f>F112=Admin!$I$6</xm:f>
            <x14:dxf>
              <font>
                <strike val="0"/>
                <color theme="1" tint="0.49998000264167786"/>
              </font>
              <fill>
                <gradientFill>
                  <stop position="0">
                    <color theme="8" tint="0.8000100255012512"/>
                  </stop>
                  <stop position="1">
                    <color theme="8"/>
                  </stop>
                </gradientFill>
              </fill>
            </x14:dxf>
          </x14:cfRule>
          <xm:sqref>F112:U112</xm:sqref>
        </x14:conditionalFormatting>
        <x14:conditionalFormatting xmlns:xm="http://schemas.microsoft.com/office/excel/2006/main">
          <x14:cfRule type="expression" priority="10">
            <xm:f>F90=Admin!$I$7</xm:f>
            <x14:dxf>
              <font>
                <b val="0"/>
                <i val="0"/>
                <strike val="0"/>
                <color theme="0"/>
              </font>
              <fill>
                <patternFill>
                  <bgColor theme="8"/>
                </patternFill>
              </fill>
            </x14:dxf>
          </x14:cfRule>
          <x14:cfRule type="expression" priority="11">
            <xm:f>F90=Admin!$I$5</xm:f>
            <x14:dxf>
              <font>
                <b val="0"/>
                <i val="0"/>
                <strike val="0"/>
                <color theme="1"/>
              </font>
              <fill>
                <patternFill patternType="solid">
                  <bgColor theme="8" tint="0.7999799847602844"/>
                </patternFill>
              </fill>
            </x14:dxf>
          </x14:cfRule>
          <xm:sqref>F90:U90</xm:sqref>
        </x14:conditionalFormatting>
        <x14:conditionalFormatting xmlns:xm="http://schemas.microsoft.com/office/excel/2006/main">
          <x14:cfRule type="expression" priority="12">
            <xm:f>F90=Admin!$I$6</xm:f>
            <x14:dxf>
              <font>
                <strike val="0"/>
                <color theme="1" tint="0.49998000264167786"/>
              </font>
              <fill>
                <gradientFill>
                  <stop position="0">
                    <color theme="8" tint="0.8000100255012512"/>
                  </stop>
                  <stop position="1">
                    <color theme="8"/>
                  </stop>
                </gradientFill>
              </fill>
            </x14:dxf>
          </x14:cfRule>
          <xm:sqref>F90:U90</xm:sqref>
        </x14:conditionalFormatting>
        <x14:conditionalFormatting xmlns:xm="http://schemas.microsoft.com/office/excel/2006/main">
          <x14:cfRule type="expression" priority="25">
            <xm:f>F112=Admin!$I$8</xm:f>
            <x14:dxf>
              <font>
                <strike val="0"/>
                <color theme="1" tint="0.49998000264167786"/>
              </font>
              <fill>
                <gradientFill>
                  <stop position="0">
                    <color theme="8"/>
                  </stop>
                  <stop position="1">
                    <color theme="0"/>
                  </stop>
                </gradientFill>
              </fill>
            </x14:dxf>
          </x14:cfRule>
          <xm:sqref>F112:U112</xm:sqref>
        </x14:conditionalFormatting>
        <x14:conditionalFormatting xmlns:xm="http://schemas.microsoft.com/office/excel/2006/main">
          <x14:cfRule type="expression" priority="9">
            <xm:f>F90=Admin!$I$8</xm:f>
            <x14:dxf>
              <font>
                <strike val="0"/>
                <color theme="1" tint="0.49998000264167786"/>
              </font>
              <fill>
                <gradientFill>
                  <stop position="0">
                    <color theme="8"/>
                  </stop>
                  <stop position="1">
                    <color theme="0"/>
                  </stop>
                </gradientFill>
              </fill>
            </x14:dxf>
          </x14:cfRule>
          <xm:sqref>F90:U90</xm:sqref>
        </x14:conditionalFormatting>
        <x14:conditionalFormatting xmlns:xm="http://schemas.microsoft.com/office/excel/2006/main">
          <x14:cfRule type="expression" priority="6">
            <xm:f>F62=Admin!$I$7</xm:f>
            <x14:dxf>
              <font>
                <b val="0"/>
                <i val="0"/>
                <strike val="0"/>
                <color theme="0"/>
              </font>
              <fill>
                <patternFill>
                  <bgColor theme="8"/>
                </patternFill>
              </fill>
            </x14:dxf>
          </x14:cfRule>
          <x14:cfRule type="expression" priority="7">
            <xm:f>F62=Admin!$I$5</xm:f>
            <x14:dxf>
              <font>
                <b val="0"/>
                <i val="0"/>
                <strike val="0"/>
                <color theme="1"/>
              </font>
              <fill>
                <patternFill patternType="solid">
                  <bgColor theme="8" tint="0.7999799847602844"/>
                </patternFill>
              </fill>
            </x14:dxf>
          </x14:cfRule>
          <xm:sqref>F62:U62</xm:sqref>
        </x14:conditionalFormatting>
        <x14:conditionalFormatting xmlns:xm="http://schemas.microsoft.com/office/excel/2006/main">
          <x14:cfRule type="expression" priority="8">
            <xm:f>F62=Admin!$I$6</xm:f>
            <x14:dxf>
              <font>
                <strike val="0"/>
                <color theme="1" tint="0.49998000264167786"/>
              </font>
              <fill>
                <gradientFill>
                  <stop position="0">
                    <color theme="8" tint="0.8000100255012512"/>
                  </stop>
                  <stop position="1">
                    <color theme="8"/>
                  </stop>
                </gradientFill>
              </fill>
            </x14:dxf>
          </x14:cfRule>
          <xm:sqref>F62:U62</xm:sqref>
        </x14:conditionalFormatting>
        <x14:conditionalFormatting xmlns:xm="http://schemas.microsoft.com/office/excel/2006/main">
          <x14:cfRule type="expression" priority="5">
            <xm:f>F62=Admin!$I$8</xm:f>
            <x14:dxf>
              <font>
                <strike val="0"/>
                <color theme="1" tint="0.49998000264167786"/>
              </font>
              <fill>
                <gradientFill>
                  <stop position="0">
                    <color theme="8"/>
                  </stop>
                  <stop position="1">
                    <color theme="0"/>
                  </stop>
                </gradientFill>
              </fill>
            </x14:dxf>
          </x14:cfRule>
          <xm:sqref>F62:U62</xm:sqref>
        </x14:conditionalFormatting>
        <x14:conditionalFormatting xmlns:xm="http://schemas.microsoft.com/office/excel/2006/main">
          <x14:cfRule type="expression" priority="2">
            <xm:f>F34=Admin!$I$7</xm:f>
            <x14:dxf>
              <font>
                <b val="0"/>
                <i val="0"/>
                <strike val="0"/>
                <color theme="0"/>
              </font>
              <fill>
                <patternFill>
                  <bgColor theme="8"/>
                </patternFill>
              </fill>
            </x14:dxf>
          </x14:cfRule>
          <x14:cfRule type="expression" priority="3">
            <xm:f>F34=Admin!$I$5</xm:f>
            <x14:dxf>
              <font>
                <b val="0"/>
                <i val="0"/>
                <strike val="0"/>
                <color theme="1"/>
              </font>
              <fill>
                <patternFill patternType="solid">
                  <bgColor theme="8" tint="0.7999799847602844"/>
                </patternFill>
              </fill>
            </x14:dxf>
          </x14:cfRule>
          <xm:sqref>F34:U34</xm:sqref>
        </x14:conditionalFormatting>
        <x14:conditionalFormatting xmlns:xm="http://schemas.microsoft.com/office/excel/2006/main">
          <x14:cfRule type="expression" priority="4">
            <xm:f>F34=Admin!$I$6</xm:f>
            <x14:dxf>
              <font>
                <strike val="0"/>
                <color theme="1" tint="0.49998000264167786"/>
              </font>
              <fill>
                <gradientFill>
                  <stop position="0">
                    <color theme="8" tint="0.8000100255012512"/>
                  </stop>
                  <stop position="1">
                    <color theme="8"/>
                  </stop>
                </gradientFill>
              </fill>
            </x14:dxf>
          </x14:cfRule>
          <xm:sqref>F34:U34</xm:sqref>
        </x14:conditionalFormatting>
        <x14:conditionalFormatting xmlns:xm="http://schemas.microsoft.com/office/excel/2006/main">
          <x14:cfRule type="expression" priority="1">
            <xm:f>F34=Admin!$I$8</xm:f>
            <x14:dxf>
              <font>
                <strike val="0"/>
                <color theme="1" tint="0.49998000264167786"/>
              </font>
              <fill>
                <gradientFill>
                  <stop position="0">
                    <color theme="8"/>
                  </stop>
                  <stop position="1">
                    <color theme="0"/>
                  </stop>
                </gradientFill>
              </fill>
            </x14:dxf>
          </x14:cfRule>
          <xm:sqref>F34:U34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3"/>
  <sheetViews>
    <sheetView zoomScale="90" zoomScaleNormal="90" workbookViewId="0" topLeftCell="A97">
      <selection activeCell="A111" sqref="A111"/>
    </sheetView>
  </sheetViews>
  <sheetFormatPr defaultColWidth="10.8515625" defaultRowHeight="12.75"/>
  <cols>
    <col min="1" max="1" width="31.421875" style="14" customWidth="1"/>
    <col min="2" max="21" width="12.57421875" style="14" customWidth="1"/>
    <col min="22" max="22" width="2.57421875" style="14" customWidth="1"/>
    <col min="23" max="23" width="10.57421875" style="14" customWidth="1"/>
    <col min="24" max="24" width="10.57421875" style="121" customWidth="1"/>
    <col min="25" max="16384" width="10.8515625" style="14" customWidth="1"/>
  </cols>
  <sheetData>
    <row r="1" spans="1:24" ht="12.75">
      <c r="A1" s="3"/>
      <c r="B1" s="4"/>
      <c r="C1" s="4"/>
      <c r="D1" s="5"/>
      <c r="E1" s="5"/>
      <c r="F1" s="5"/>
      <c r="G1" s="6"/>
      <c r="H1" s="6"/>
      <c r="I1" s="6"/>
      <c r="J1" s="6"/>
      <c r="K1" s="7"/>
      <c r="L1" s="7"/>
      <c r="M1" s="7"/>
      <c r="N1" s="7"/>
      <c r="O1" s="7"/>
      <c r="P1" s="7"/>
      <c r="Q1" s="7"/>
      <c r="R1" s="7"/>
      <c r="S1" s="7"/>
      <c r="T1" s="7"/>
      <c r="U1" s="7"/>
      <c r="V1" s="7"/>
      <c r="W1" s="7"/>
      <c r="X1" s="7"/>
    </row>
    <row r="2" spans="1:24" ht="15" customHeight="1">
      <c r="A2" s="9"/>
      <c r="B2" s="9"/>
      <c r="C2" s="9"/>
      <c r="D2" s="9"/>
      <c r="E2" s="9"/>
      <c r="F2" s="9"/>
      <c r="G2" s="9"/>
      <c r="H2" s="9"/>
      <c r="I2" s="9"/>
      <c r="J2" s="9"/>
      <c r="K2" s="9"/>
      <c r="L2" s="9"/>
      <c r="M2" s="9"/>
      <c r="N2" s="9"/>
      <c r="O2" s="9"/>
      <c r="P2" s="9"/>
      <c r="Q2" s="15"/>
      <c r="R2" s="15"/>
      <c r="S2" s="15"/>
      <c r="T2" s="15"/>
      <c r="U2" s="15"/>
      <c r="V2" s="15"/>
      <c r="W2" s="15"/>
      <c r="X2" s="15"/>
    </row>
    <row r="3" spans="1:24" ht="15" customHeight="1">
      <c r="A3" s="400" t="str">
        <f>Admin!$A$14</f>
        <v>NAMA Facility 7th Call - Outline Annex 6 GHG mitigation potential</v>
      </c>
      <c r="B3" s="401"/>
      <c r="C3" s="401"/>
      <c r="D3" s="401"/>
      <c r="E3" s="401"/>
      <c r="F3" s="401"/>
      <c r="G3" s="401"/>
      <c r="H3" s="9"/>
      <c r="I3" s="9"/>
      <c r="J3" s="9"/>
      <c r="K3" s="9"/>
      <c r="L3" s="9"/>
      <c r="M3" s="9"/>
      <c r="N3" s="9"/>
      <c r="O3" s="9"/>
      <c r="P3" s="9"/>
      <c r="Q3" s="15"/>
      <c r="R3" s="15"/>
      <c r="S3" s="15"/>
      <c r="T3" s="15"/>
      <c r="U3" s="15"/>
      <c r="V3" s="15"/>
      <c r="W3" s="15"/>
      <c r="X3" s="15"/>
    </row>
    <row r="4" spans="1:24" ht="15" customHeight="1">
      <c r="A4" s="9"/>
      <c r="B4" s="9"/>
      <c r="C4" s="9"/>
      <c r="D4" s="9"/>
      <c r="E4" s="9"/>
      <c r="F4" s="9"/>
      <c r="G4" s="9"/>
      <c r="H4" s="9"/>
      <c r="I4" s="9"/>
      <c r="J4" s="9"/>
      <c r="K4" s="9"/>
      <c r="L4" s="9"/>
      <c r="M4" s="9"/>
      <c r="N4" s="9"/>
      <c r="O4" s="9"/>
      <c r="P4" s="9"/>
      <c r="Q4" s="15"/>
      <c r="R4" s="15"/>
      <c r="S4" s="15"/>
      <c r="T4" s="15"/>
      <c r="U4" s="15"/>
      <c r="V4" s="15"/>
      <c r="W4" s="15"/>
      <c r="X4" s="15"/>
    </row>
    <row r="5" spans="1:24" ht="15" customHeight="1">
      <c r="A5" s="64" t="s">
        <v>219</v>
      </c>
      <c r="B5" s="15"/>
      <c r="C5" s="11" t="s">
        <v>122</v>
      </c>
      <c r="D5" s="9"/>
      <c r="E5" s="11" t="s">
        <v>123</v>
      </c>
      <c r="F5" s="9"/>
      <c r="G5" s="9"/>
      <c r="H5" s="9"/>
      <c r="I5" s="9"/>
      <c r="J5" s="9"/>
      <c r="K5" s="9"/>
      <c r="L5" s="9"/>
      <c r="M5" s="9"/>
      <c r="N5" s="9"/>
      <c r="O5" s="9"/>
      <c r="P5" s="9"/>
      <c r="Q5" s="15"/>
      <c r="R5" s="15"/>
      <c r="S5" s="15"/>
      <c r="T5" s="15"/>
      <c r="U5" s="15"/>
      <c r="V5" s="15"/>
      <c r="W5" s="15"/>
      <c r="X5" s="15"/>
    </row>
    <row r="6" spans="1:24" ht="15" customHeight="1">
      <c r="A6" s="64"/>
      <c r="B6" s="11"/>
      <c r="C6" s="9"/>
      <c r="D6" s="9"/>
      <c r="E6" s="9"/>
      <c r="F6" s="9"/>
      <c r="G6" s="9"/>
      <c r="H6" s="9"/>
      <c r="I6" s="9"/>
      <c r="J6" s="9"/>
      <c r="K6" s="9"/>
      <c r="L6" s="9"/>
      <c r="M6" s="9"/>
      <c r="N6" s="9"/>
      <c r="O6" s="9"/>
      <c r="P6" s="9"/>
      <c r="Q6" s="15"/>
      <c r="R6" s="15"/>
      <c r="S6" s="15"/>
      <c r="T6" s="15"/>
      <c r="U6" s="15"/>
      <c r="V6" s="15"/>
      <c r="W6" s="15"/>
      <c r="X6" s="15"/>
    </row>
    <row r="7" spans="1:24" ht="15" customHeight="1">
      <c r="A7" s="15"/>
      <c r="B7" s="15"/>
      <c r="C7" s="15"/>
      <c r="D7" s="15"/>
      <c r="E7" s="15"/>
      <c r="F7" s="15"/>
      <c r="G7" s="15"/>
      <c r="H7" s="15"/>
      <c r="I7" s="15"/>
      <c r="J7" s="15"/>
      <c r="K7" s="15"/>
      <c r="L7" s="15"/>
      <c r="M7" s="15"/>
      <c r="N7" s="15"/>
      <c r="O7" s="15"/>
      <c r="P7" s="15"/>
      <c r="Q7" s="15"/>
      <c r="R7" s="15"/>
      <c r="S7" s="15"/>
      <c r="T7" s="15"/>
      <c r="U7" s="15"/>
      <c r="V7" s="15"/>
      <c r="W7" s="15"/>
      <c r="X7" s="15"/>
    </row>
    <row r="8" spans="1:24" ht="15" customHeight="1">
      <c r="A8" s="46" t="s">
        <v>94</v>
      </c>
      <c r="B8" s="13"/>
      <c r="C8" s="13"/>
      <c r="D8" s="13"/>
      <c r="E8" s="13"/>
      <c r="F8" s="13"/>
      <c r="G8" s="13"/>
      <c r="H8" s="13"/>
      <c r="I8" s="13"/>
      <c r="J8" s="13"/>
      <c r="K8" s="13"/>
      <c r="L8" s="13"/>
      <c r="M8" s="13"/>
      <c r="N8" s="13"/>
      <c r="O8" s="13"/>
      <c r="P8" s="13"/>
      <c r="Q8" s="13"/>
      <c r="R8" s="13"/>
      <c r="S8" s="13"/>
      <c r="T8" s="13"/>
      <c r="U8" s="13"/>
      <c r="V8" s="13"/>
      <c r="W8" s="13"/>
      <c r="X8" s="13"/>
    </row>
    <row r="9" spans="1:24" ht="15" customHeight="1">
      <c r="A9" s="15"/>
      <c r="B9" s="75"/>
      <c r="C9" s="75"/>
      <c r="D9" s="75"/>
      <c r="E9" s="75"/>
      <c r="F9" s="75"/>
      <c r="G9" s="75"/>
      <c r="H9" s="75"/>
      <c r="I9" s="75"/>
      <c r="J9" s="75"/>
      <c r="K9" s="75"/>
      <c r="L9" s="75"/>
      <c r="M9" s="75"/>
      <c r="N9" s="75"/>
      <c r="O9" s="75"/>
      <c r="P9" s="75"/>
      <c r="Q9" s="75"/>
      <c r="R9" s="75"/>
      <c r="S9" s="75"/>
      <c r="T9" s="75"/>
      <c r="U9" s="75"/>
      <c r="V9" s="75"/>
      <c r="W9" s="75"/>
      <c r="X9" s="15"/>
    </row>
    <row r="10" spans="1:24" ht="90" customHeight="1">
      <c r="A10" s="358" t="s">
        <v>239</v>
      </c>
      <c r="B10" s="358"/>
      <c r="C10" s="358"/>
      <c r="D10" s="358"/>
      <c r="E10" s="358"/>
      <c r="F10" s="358"/>
      <c r="G10" s="358"/>
      <c r="H10" s="358"/>
      <c r="I10" s="358"/>
      <c r="J10" s="358"/>
      <c r="K10" s="358"/>
      <c r="L10" s="358"/>
      <c r="M10" s="358"/>
      <c r="N10" s="358"/>
      <c r="O10" s="358"/>
      <c r="P10" s="358"/>
      <c r="Q10" s="358"/>
      <c r="R10" s="358"/>
      <c r="S10" s="358"/>
      <c r="T10" s="358"/>
      <c r="U10" s="358"/>
      <c r="V10" s="75"/>
      <c r="W10" s="75"/>
      <c r="X10" s="75"/>
    </row>
    <row r="11" spans="1:24" ht="15" customHeight="1">
      <c r="A11" s="75"/>
      <c r="B11" s="75"/>
      <c r="C11" s="75"/>
      <c r="D11" s="75"/>
      <c r="E11" s="75"/>
      <c r="F11" s="75"/>
      <c r="G11" s="75"/>
      <c r="H11" s="75"/>
      <c r="I11" s="75"/>
      <c r="J11" s="75"/>
      <c r="K11" s="75"/>
      <c r="L11" s="75"/>
      <c r="M11" s="75"/>
      <c r="N11" s="75"/>
      <c r="O11" s="75"/>
      <c r="P11" s="75"/>
      <c r="Q11" s="75"/>
      <c r="R11" s="75"/>
      <c r="S11" s="75"/>
      <c r="T11" s="75"/>
      <c r="U11" s="75"/>
      <c r="V11" s="75"/>
      <c r="W11" s="75"/>
      <c r="X11" s="15"/>
    </row>
    <row r="12" spans="1:24" ht="15" customHeight="1">
      <c r="A12" s="54" t="s">
        <v>104</v>
      </c>
      <c r="B12" s="42"/>
      <c r="C12" s="42"/>
      <c r="D12" s="42"/>
      <c r="E12" s="42"/>
      <c r="F12" s="42"/>
      <c r="G12" s="42"/>
      <c r="H12" s="42"/>
      <c r="I12" s="42"/>
      <c r="J12" s="42"/>
      <c r="K12" s="42"/>
      <c r="L12" s="42"/>
      <c r="M12" s="42"/>
      <c r="N12" s="42"/>
      <c r="O12" s="42"/>
      <c r="P12" s="42"/>
      <c r="Q12" s="42"/>
      <c r="R12" s="42"/>
      <c r="S12" s="42"/>
      <c r="T12" s="42"/>
      <c r="U12" s="42"/>
      <c r="V12" s="42"/>
      <c r="W12" s="42"/>
      <c r="X12" s="42"/>
    </row>
    <row r="13" spans="1:24" ht="15" customHeight="1">
      <c r="A13" s="76"/>
      <c r="B13" s="15"/>
      <c r="C13" s="15"/>
      <c r="D13" s="15"/>
      <c r="E13" s="15"/>
      <c r="F13" s="15"/>
      <c r="G13" s="15"/>
      <c r="H13" s="15"/>
      <c r="I13" s="15"/>
      <c r="J13" s="15"/>
      <c r="K13" s="15"/>
      <c r="L13" s="15"/>
      <c r="M13" s="15"/>
      <c r="N13" s="15"/>
      <c r="O13" s="15"/>
      <c r="P13" s="15"/>
      <c r="Q13" s="15"/>
      <c r="R13" s="15"/>
      <c r="S13" s="15"/>
      <c r="T13" s="15"/>
      <c r="U13" s="15"/>
      <c r="V13" s="15"/>
      <c r="W13" s="15"/>
      <c r="X13" s="15"/>
    </row>
    <row r="14" spans="1:24" ht="30" customHeight="1">
      <c r="A14" s="395" t="s">
        <v>413</v>
      </c>
      <c r="B14" s="395"/>
      <c r="C14" s="395"/>
      <c r="D14" s="395"/>
      <c r="E14" s="395"/>
      <c r="F14" s="395"/>
      <c r="G14" s="395"/>
      <c r="H14" s="395"/>
      <c r="I14" s="395"/>
      <c r="J14" s="395"/>
      <c r="K14" s="395"/>
      <c r="L14" s="395"/>
      <c r="M14" s="395"/>
      <c r="N14" s="395"/>
      <c r="O14" s="395"/>
      <c r="P14" s="395"/>
      <c r="Q14" s="395"/>
      <c r="R14" s="395"/>
      <c r="S14" s="395"/>
      <c r="T14" s="395"/>
      <c r="U14" s="395"/>
      <c r="V14" s="148"/>
      <c r="W14" s="148"/>
      <c r="X14" s="148"/>
    </row>
    <row r="15" spans="1:24" ht="102" customHeight="1">
      <c r="A15" s="379" t="s">
        <v>414</v>
      </c>
      <c r="B15" s="380"/>
      <c r="C15" s="380"/>
      <c r="D15" s="380"/>
      <c r="E15" s="380"/>
      <c r="F15" s="380"/>
      <c r="G15" s="380"/>
      <c r="H15" s="380"/>
      <c r="I15" s="380"/>
      <c r="J15" s="380"/>
      <c r="K15" s="380"/>
      <c r="L15" s="380"/>
      <c r="M15" s="380"/>
      <c r="N15" s="380"/>
      <c r="O15" s="380"/>
      <c r="P15" s="380"/>
      <c r="Q15" s="380"/>
      <c r="R15" s="380"/>
      <c r="S15" s="380"/>
      <c r="T15" s="380"/>
      <c r="U15" s="381"/>
      <c r="V15" s="166"/>
      <c r="W15" s="166"/>
      <c r="X15" s="15"/>
    </row>
    <row r="16" spans="1:24" ht="15" customHeight="1">
      <c r="A16" s="166"/>
      <c r="B16" s="166"/>
      <c r="C16" s="166"/>
      <c r="D16" s="166"/>
      <c r="E16" s="166"/>
      <c r="F16" s="166"/>
      <c r="G16" s="166"/>
      <c r="H16" s="166"/>
      <c r="I16" s="166"/>
      <c r="J16" s="166"/>
      <c r="K16" s="166"/>
      <c r="L16" s="166"/>
      <c r="M16" s="166"/>
      <c r="N16" s="166"/>
      <c r="O16" s="166"/>
      <c r="P16" s="166"/>
      <c r="Q16" s="166"/>
      <c r="R16" s="166"/>
      <c r="S16" s="166"/>
      <c r="T16" s="166"/>
      <c r="U16" s="166"/>
      <c r="V16" s="166"/>
      <c r="W16" s="166"/>
      <c r="X16" s="15"/>
    </row>
    <row r="17" spans="1:24" ht="15" customHeight="1">
      <c r="A17" s="390" t="s">
        <v>39</v>
      </c>
      <c r="B17" s="390"/>
      <c r="C17" s="390"/>
      <c r="D17" s="390"/>
      <c r="E17" s="390"/>
      <c r="F17" s="390"/>
      <c r="G17" s="390"/>
      <c r="H17" s="390"/>
      <c r="I17" s="390"/>
      <c r="J17" s="390"/>
      <c r="K17" s="390"/>
      <c r="L17" s="390"/>
      <c r="M17" s="390"/>
      <c r="N17" s="390"/>
      <c r="O17" s="390"/>
      <c r="P17" s="390"/>
      <c r="Q17" s="390"/>
      <c r="R17" s="390"/>
      <c r="S17" s="390"/>
      <c r="T17" s="390"/>
      <c r="U17" s="390"/>
      <c r="V17" s="150"/>
      <c r="W17" s="150"/>
      <c r="X17" s="150"/>
    </row>
    <row r="18" spans="1:24" ht="90" customHeight="1">
      <c r="A18" s="379" t="s">
        <v>294</v>
      </c>
      <c r="B18" s="380"/>
      <c r="C18" s="380"/>
      <c r="D18" s="380"/>
      <c r="E18" s="380"/>
      <c r="F18" s="380"/>
      <c r="G18" s="380"/>
      <c r="H18" s="380"/>
      <c r="I18" s="380"/>
      <c r="J18" s="380"/>
      <c r="K18" s="380"/>
      <c r="L18" s="380"/>
      <c r="M18" s="380"/>
      <c r="N18" s="380"/>
      <c r="O18" s="380"/>
      <c r="P18" s="380"/>
      <c r="Q18" s="380"/>
      <c r="R18" s="380"/>
      <c r="S18" s="380"/>
      <c r="T18" s="380"/>
      <c r="U18" s="381"/>
      <c r="V18" s="166"/>
      <c r="W18" s="166"/>
      <c r="X18" s="15"/>
    </row>
    <row r="19" spans="1:24" ht="15" customHeight="1">
      <c r="A19" s="166"/>
      <c r="B19" s="166"/>
      <c r="C19" s="166"/>
      <c r="D19" s="166"/>
      <c r="E19" s="166"/>
      <c r="F19" s="166"/>
      <c r="G19" s="166"/>
      <c r="H19" s="166"/>
      <c r="I19" s="166"/>
      <c r="J19" s="166"/>
      <c r="K19" s="166"/>
      <c r="L19" s="166"/>
      <c r="M19" s="166"/>
      <c r="N19" s="166"/>
      <c r="O19" s="166"/>
      <c r="P19" s="166"/>
      <c r="Q19" s="166"/>
      <c r="R19" s="166"/>
      <c r="S19" s="166"/>
      <c r="T19" s="166"/>
      <c r="U19" s="166"/>
      <c r="V19" s="166"/>
      <c r="W19" s="166"/>
      <c r="X19" s="15"/>
    </row>
    <row r="20" spans="1:24" ht="15" customHeight="1">
      <c r="A20" s="384" t="s">
        <v>105</v>
      </c>
      <c r="B20" s="384"/>
      <c r="C20" s="384"/>
      <c r="D20" s="384"/>
      <c r="E20" s="384"/>
      <c r="F20" s="384"/>
      <c r="G20" s="384"/>
      <c r="H20" s="384"/>
      <c r="I20" s="384"/>
      <c r="J20" s="384"/>
      <c r="K20" s="384"/>
      <c r="L20" s="384"/>
      <c r="M20" s="384"/>
      <c r="N20" s="384"/>
      <c r="O20" s="384"/>
      <c r="P20" s="384"/>
      <c r="Q20" s="384"/>
      <c r="R20" s="384"/>
      <c r="S20" s="384"/>
      <c r="T20" s="384"/>
      <c r="U20" s="384"/>
      <c r="V20" s="148"/>
      <c r="W20" s="148"/>
      <c r="X20" s="148"/>
    </row>
    <row r="21" spans="1:24" ht="1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row>
    <row r="22" spans="1:24" ht="15" customHeight="1">
      <c r="A22" s="54" t="s">
        <v>36</v>
      </c>
      <c r="B22" s="42"/>
      <c r="C22" s="42"/>
      <c r="D22" s="42"/>
      <c r="E22" s="42"/>
      <c r="F22" s="42"/>
      <c r="G22" s="42"/>
      <c r="H22" s="42"/>
      <c r="I22" s="42"/>
      <c r="J22" s="42"/>
      <c r="K22" s="42"/>
      <c r="L22" s="42"/>
      <c r="M22" s="42"/>
      <c r="N22" s="42"/>
      <c r="O22" s="42"/>
      <c r="P22" s="42"/>
      <c r="Q22" s="42"/>
      <c r="R22" s="42"/>
      <c r="S22" s="42"/>
      <c r="T22" s="42"/>
      <c r="U22" s="42"/>
      <c r="V22" s="42"/>
      <c r="W22" s="42"/>
      <c r="X22" s="42"/>
    </row>
    <row r="23" spans="1:24" ht="15" customHeight="1">
      <c r="A23" s="55"/>
      <c r="B23" s="9"/>
      <c r="C23" s="9"/>
      <c r="D23" s="9"/>
      <c r="E23" s="9"/>
      <c r="F23" s="9"/>
      <c r="G23" s="9"/>
      <c r="H23" s="9"/>
      <c r="I23" s="9"/>
      <c r="J23" s="9"/>
      <c r="K23" s="9"/>
      <c r="L23" s="9"/>
      <c r="M23" s="9"/>
      <c r="N23" s="9"/>
      <c r="O23" s="9"/>
      <c r="P23" s="9"/>
      <c r="Q23" s="9"/>
      <c r="R23" s="9"/>
      <c r="S23" s="9"/>
      <c r="T23" s="9"/>
      <c r="U23" s="9"/>
      <c r="V23" s="9"/>
      <c r="W23" s="9"/>
      <c r="X23" s="9"/>
    </row>
    <row r="24" spans="1:24" ht="58" customHeight="1">
      <c r="A24" s="396" t="s">
        <v>415</v>
      </c>
      <c r="B24" s="396"/>
      <c r="C24" s="396"/>
      <c r="D24" s="396"/>
      <c r="E24" s="396"/>
      <c r="F24" s="396"/>
      <c r="G24" s="396"/>
      <c r="H24" s="396"/>
      <c r="I24" s="396"/>
      <c r="J24" s="396"/>
      <c r="K24" s="396"/>
      <c r="L24" s="396"/>
      <c r="M24" s="396"/>
      <c r="N24" s="396"/>
      <c r="O24" s="396"/>
      <c r="P24" s="396"/>
      <c r="Q24" s="396"/>
      <c r="R24" s="396"/>
      <c r="S24" s="396"/>
      <c r="T24" s="396"/>
      <c r="U24" s="396"/>
      <c r="V24" s="9"/>
      <c r="W24" s="9"/>
      <c r="X24" s="9"/>
    </row>
    <row r="25" spans="1:24" ht="15" customHeight="1">
      <c r="A25" s="149"/>
      <c r="B25" s="149"/>
      <c r="C25" s="149"/>
      <c r="D25" s="149"/>
      <c r="E25" s="149"/>
      <c r="F25" s="149"/>
      <c r="G25" s="149"/>
      <c r="H25" s="149"/>
      <c r="I25" s="149"/>
      <c r="J25" s="149"/>
      <c r="K25" s="149"/>
      <c r="L25" s="149"/>
      <c r="M25" s="149"/>
      <c r="N25" s="149"/>
      <c r="O25" s="149"/>
      <c r="P25" s="149"/>
      <c r="Q25" s="149"/>
      <c r="R25" s="149"/>
      <c r="S25" s="149"/>
      <c r="T25" s="149"/>
      <c r="U25" s="149"/>
      <c r="V25" s="9"/>
      <c r="W25" s="9"/>
      <c r="X25" s="9"/>
    </row>
    <row r="26" spans="1:24" ht="30" customHeight="1">
      <c r="A26" s="385" t="s">
        <v>403</v>
      </c>
      <c r="B26" s="385"/>
      <c r="C26" s="385"/>
      <c r="D26" s="385"/>
      <c r="E26" s="385"/>
      <c r="F26" s="385"/>
      <c r="G26" s="385"/>
      <c r="H26" s="385"/>
      <c r="I26" s="385"/>
      <c r="J26" s="385"/>
      <c r="K26" s="385"/>
      <c r="L26" s="385"/>
      <c r="M26" s="385"/>
      <c r="N26" s="385"/>
      <c r="O26" s="385"/>
      <c r="P26" s="385"/>
      <c r="Q26" s="385"/>
      <c r="R26" s="385"/>
      <c r="S26" s="385"/>
      <c r="T26" s="385"/>
      <c r="U26" s="385"/>
      <c r="V26" s="9"/>
      <c r="W26" s="9"/>
      <c r="X26" s="9"/>
    </row>
    <row r="27" spans="1:24" s="78" customFormat="1" ht="90" customHeight="1">
      <c r="A27" s="379" t="s">
        <v>294</v>
      </c>
      <c r="B27" s="380"/>
      <c r="C27" s="380"/>
      <c r="D27" s="380"/>
      <c r="E27" s="380"/>
      <c r="F27" s="380"/>
      <c r="G27" s="380"/>
      <c r="H27" s="380"/>
      <c r="I27" s="380"/>
      <c r="J27" s="380"/>
      <c r="K27" s="380"/>
      <c r="L27" s="380"/>
      <c r="M27" s="380"/>
      <c r="N27" s="380"/>
      <c r="O27" s="380"/>
      <c r="P27" s="380"/>
      <c r="Q27" s="380"/>
      <c r="R27" s="380"/>
      <c r="S27" s="380"/>
      <c r="T27" s="380"/>
      <c r="U27" s="381"/>
      <c r="V27" s="166"/>
      <c r="W27" s="166"/>
      <c r="X27" s="15"/>
    </row>
    <row r="28" spans="1:24" ht="15" customHeight="1">
      <c r="A28" s="166"/>
      <c r="B28" s="166"/>
      <c r="C28" s="166"/>
      <c r="D28" s="166"/>
      <c r="E28" s="166"/>
      <c r="F28" s="166"/>
      <c r="G28" s="166"/>
      <c r="H28" s="166"/>
      <c r="I28" s="166"/>
      <c r="J28" s="166"/>
      <c r="K28" s="166"/>
      <c r="L28" s="166"/>
      <c r="M28" s="166"/>
      <c r="N28" s="166"/>
      <c r="O28" s="166"/>
      <c r="P28" s="166"/>
      <c r="Q28" s="166"/>
      <c r="R28" s="166"/>
      <c r="S28" s="166"/>
      <c r="T28" s="166"/>
      <c r="U28" s="166"/>
      <c r="V28" s="166"/>
      <c r="W28" s="166"/>
      <c r="X28" s="15"/>
    </row>
    <row r="29" spans="1:24" ht="15" customHeight="1">
      <c r="A29" s="390" t="s">
        <v>38</v>
      </c>
      <c r="B29" s="390"/>
      <c r="C29" s="390"/>
      <c r="D29" s="390"/>
      <c r="E29" s="390"/>
      <c r="F29" s="390"/>
      <c r="G29" s="390"/>
      <c r="H29" s="390"/>
      <c r="I29" s="390"/>
      <c r="J29" s="390"/>
      <c r="K29" s="390"/>
      <c r="L29" s="390"/>
      <c r="M29" s="390"/>
      <c r="N29" s="390"/>
      <c r="O29" s="390"/>
      <c r="P29" s="390"/>
      <c r="Q29" s="390"/>
      <c r="R29" s="390"/>
      <c r="S29" s="390"/>
      <c r="T29" s="390"/>
      <c r="U29" s="390"/>
      <c r="V29" s="15"/>
      <c r="W29" s="15"/>
      <c r="X29" s="15"/>
    </row>
    <row r="30" spans="1:24" s="78" customFormat="1" ht="90" customHeight="1">
      <c r="A30" s="379" t="s">
        <v>294</v>
      </c>
      <c r="B30" s="380"/>
      <c r="C30" s="380"/>
      <c r="D30" s="380"/>
      <c r="E30" s="380"/>
      <c r="F30" s="380"/>
      <c r="G30" s="380"/>
      <c r="H30" s="380"/>
      <c r="I30" s="380"/>
      <c r="J30" s="380"/>
      <c r="K30" s="380"/>
      <c r="L30" s="380"/>
      <c r="M30" s="380"/>
      <c r="N30" s="380"/>
      <c r="O30" s="380"/>
      <c r="P30" s="380"/>
      <c r="Q30" s="380"/>
      <c r="R30" s="380"/>
      <c r="S30" s="380"/>
      <c r="T30" s="380"/>
      <c r="U30" s="381"/>
      <c r="V30" s="166"/>
      <c r="W30" s="166"/>
      <c r="X30" s="15"/>
    </row>
    <row r="31" spans="1:24" ht="15" customHeight="1">
      <c r="A31" s="166"/>
      <c r="B31" s="166"/>
      <c r="C31" s="166"/>
      <c r="D31" s="166"/>
      <c r="E31" s="166"/>
      <c r="F31" s="166"/>
      <c r="G31" s="166"/>
      <c r="H31" s="166"/>
      <c r="I31" s="166"/>
      <c r="J31" s="166"/>
      <c r="K31" s="166"/>
      <c r="L31" s="166"/>
      <c r="M31" s="166"/>
      <c r="N31" s="166"/>
      <c r="O31" s="166"/>
      <c r="P31" s="166"/>
      <c r="Q31" s="166"/>
      <c r="R31" s="166"/>
      <c r="S31" s="166"/>
      <c r="T31" s="166"/>
      <c r="U31" s="166"/>
      <c r="V31" s="166"/>
      <c r="W31" s="166"/>
      <c r="X31" s="15"/>
    </row>
    <row r="32" spans="1:24" ht="60" customHeight="1">
      <c r="A32" s="389" t="s">
        <v>237</v>
      </c>
      <c r="B32" s="389"/>
      <c r="C32" s="389"/>
      <c r="D32" s="389"/>
      <c r="E32" s="389"/>
      <c r="F32" s="389"/>
      <c r="G32" s="389"/>
      <c r="H32" s="389"/>
      <c r="I32" s="389"/>
      <c r="J32" s="389"/>
      <c r="K32" s="389"/>
      <c r="L32" s="389"/>
      <c r="M32" s="389"/>
      <c r="N32" s="389"/>
      <c r="O32" s="389"/>
      <c r="P32" s="389"/>
      <c r="Q32" s="389"/>
      <c r="R32" s="389"/>
      <c r="S32" s="389"/>
      <c r="T32" s="389"/>
      <c r="U32" s="389"/>
      <c r="V32" s="151"/>
      <c r="W32" s="151"/>
      <c r="X32" s="151"/>
    </row>
    <row r="33" spans="1:24" ht="15" customHeight="1">
      <c r="A33" s="167"/>
      <c r="B33" s="167"/>
      <c r="C33" s="167"/>
      <c r="D33" s="167"/>
      <c r="E33" s="167"/>
      <c r="F33" s="80"/>
      <c r="G33" s="80"/>
      <c r="H33" s="80"/>
      <c r="I33" s="80"/>
      <c r="J33" s="80"/>
      <c r="K33" s="80"/>
      <c r="L33" s="80"/>
      <c r="M33" s="80"/>
      <c r="N33" s="80"/>
      <c r="O33" s="80"/>
      <c r="P33" s="80"/>
      <c r="Q33" s="80"/>
      <c r="R33" s="80"/>
      <c r="S33" s="80"/>
      <c r="T33" s="80"/>
      <c r="U33" s="80"/>
      <c r="V33" s="167"/>
      <c r="W33" s="167"/>
      <c r="X33" s="167"/>
    </row>
    <row r="34" spans="1:24" s="82" customFormat="1" ht="45" customHeight="1">
      <c r="A34" s="81"/>
      <c r="B34" s="81"/>
      <c r="C34" s="81"/>
      <c r="D34" s="81"/>
      <c r="E34" s="81"/>
      <c r="F34" s="136" t="str">
        <f>IF(F$114&lt;='1 Results'!$L$12/12,Admin!$I$5,IF(F$114&lt;'1 Results'!$L$12/12+1,Admin!$I$6,IF(F$114&lt;=('1 Results'!$L$12+120)/12,Admin!$I$7,IF(F$114&lt;('1 Results'!$L$12+132)/12,Admin!$I$8,""))))</f>
        <v>NSP implementation</v>
      </c>
      <c r="G34" s="136" t="str">
        <f>IF(G$114&lt;='1 Results'!$L$12/12,Admin!$I$5,IF(G$114&lt;'1 Results'!$L$12/12+1,Admin!$I$6,IF(G$114&lt;=('1 Results'!$L$12+120)/12,Admin!$I$7,IF(G$114&lt;('1 Results'!$L$12+132)/12,Admin!$I$8,""))))</f>
        <v>NSP implementation</v>
      </c>
      <c r="H34" s="136" t="str">
        <f>IF(H$114&lt;='1 Results'!$L$12/12,Admin!$I$5,IF(H$114&lt;'1 Results'!$L$12/12+1,Admin!$I$6,IF(H$114&lt;=('1 Results'!$L$12+120)/12,Admin!$I$7,IF(H$114&lt;('1 Results'!$L$12+132)/12,Admin!$I$8,""))))</f>
        <v>NSP implementation</v>
      </c>
      <c r="I34" s="136" t="str">
        <f>IF(I$114&lt;='1 Results'!$L$12/12,Admin!$I$5,IF(I$114&lt;'1 Results'!$L$12/12+1,Admin!$I$6,IF(I$114&lt;=('1 Results'!$L$12+120)/12,Admin!$I$7,IF(I$114&lt;('1 Results'!$L$12+132)/12,Admin!$I$8,""))))</f>
        <v>NSP implementation</v>
      </c>
      <c r="J34" s="136" t="str">
        <f>IF(J$114&lt;='1 Results'!$L$12/12,Admin!$I$5,IF(J$114&lt;'1 Results'!$L$12/12+1,Admin!$I$6,IF(J$114&lt;=('1 Results'!$L$12+120)/12,Admin!$I$7,IF(J$114&lt;('1 Results'!$L$12+132)/12,Admin!$I$8,""))))</f>
        <v>NSP implementation / period after NSP end</v>
      </c>
      <c r="K34" s="136" t="str">
        <f>IF(K$114&lt;='1 Results'!$L$12/12,Admin!$I$5,IF(K$114&lt;'1 Results'!$L$12/12+1,Admin!$I$6,IF(K$114&lt;=('1 Results'!$L$12+120)/12,Admin!$I$7,IF(K$114&lt;('1 Results'!$L$12+132)/12,Admin!$I$8,""))))</f>
        <v>10 years after NSP end</v>
      </c>
      <c r="L34" s="136" t="str">
        <f>IF(L$114&lt;='1 Results'!$L$12/12,Admin!$I$5,IF(L$114&lt;'1 Results'!$L$12/12+1,Admin!$I$6,IF(L$114&lt;=('1 Results'!$L$12+120)/12,Admin!$I$7,IF(L$114&lt;('1 Results'!$L$12+132)/12,Admin!$I$8,""))))</f>
        <v>10 years after NSP end</v>
      </c>
      <c r="M34" s="136" t="str">
        <f>IF(M$114&lt;='1 Results'!$L$12/12,Admin!$I$5,IF(M$114&lt;'1 Results'!$L$12/12+1,Admin!$I$6,IF(M$114&lt;=('1 Results'!$L$12+120)/12,Admin!$I$7,IF(M$114&lt;('1 Results'!$L$12+132)/12,Admin!$I$8,""))))</f>
        <v>10 years after NSP end</v>
      </c>
      <c r="N34" s="136" t="str">
        <f>IF(N$114&lt;='1 Results'!$L$12/12,Admin!$I$5,IF(N$114&lt;'1 Results'!$L$12/12+1,Admin!$I$6,IF(N$114&lt;=('1 Results'!$L$12+120)/12,Admin!$I$7,IF(N$114&lt;('1 Results'!$L$12+132)/12,Admin!$I$8,""))))</f>
        <v>10 years after NSP end</v>
      </c>
      <c r="O34" s="136" t="str">
        <f>IF(O$114&lt;='1 Results'!$L$12/12,Admin!$I$5,IF(O$114&lt;'1 Results'!$L$12/12+1,Admin!$I$6,IF(O$114&lt;=('1 Results'!$L$12+120)/12,Admin!$I$7,IF(O$114&lt;('1 Results'!$L$12+132)/12,Admin!$I$8,""))))</f>
        <v>10 years after NSP end</v>
      </c>
      <c r="P34" s="136" t="str">
        <f>IF(P$114&lt;='1 Results'!$L$12/12,Admin!$I$5,IF(P$114&lt;'1 Results'!$L$12/12+1,Admin!$I$6,IF(P$114&lt;=('1 Results'!$L$12+120)/12,Admin!$I$7,IF(P$114&lt;('1 Results'!$L$12+132)/12,Admin!$I$8,""))))</f>
        <v>10 years after NSP end</v>
      </c>
      <c r="Q34" s="136" t="str">
        <f>IF(Q$114&lt;='1 Results'!$L$12/12,Admin!$I$5,IF(Q$114&lt;'1 Results'!$L$12/12+1,Admin!$I$6,IF(Q$114&lt;=('1 Results'!$L$12+120)/12,Admin!$I$7,IF(Q$114&lt;('1 Results'!$L$12+132)/12,Admin!$I$8,""))))</f>
        <v>10 years after NSP end</v>
      </c>
      <c r="R34" s="136" t="str">
        <f>IF(R$114&lt;='1 Results'!$L$12/12,Admin!$I$5,IF(R$114&lt;'1 Results'!$L$12/12+1,Admin!$I$6,IF(R$114&lt;=('1 Results'!$L$12+120)/12,Admin!$I$7,IF(R$114&lt;('1 Results'!$L$12+132)/12,Admin!$I$8,""))))</f>
        <v>10 years after NSP end</v>
      </c>
      <c r="S34" s="136" t="str">
        <f>IF(S$114&lt;='1 Results'!$L$12/12,Admin!$I$5,IF(S$114&lt;'1 Results'!$L$12/12+1,Admin!$I$6,IF(S$114&lt;=('1 Results'!$L$12+120)/12,Admin!$I$7,IF(S$114&lt;('1 Results'!$L$12+132)/12,Admin!$I$8,""))))</f>
        <v>10 years after NSP end</v>
      </c>
      <c r="T34" s="136" t="str">
        <f>IF(T$114&lt;='1 Results'!$L$12/12,Admin!$I$5,IF(T$114&lt;'1 Results'!$L$12/12+1,Admin!$I$6,IF(T$114&lt;=('1 Results'!$L$12+120)/12,Admin!$I$7,IF(T$114&lt;('1 Results'!$L$12+132)/12,Admin!$I$8,""))))</f>
        <v xml:space="preserve">Period after NSP end </v>
      </c>
      <c r="U34" s="136" t="str">
        <f>IF(U$114&lt;='1 Results'!$L$12/12,Admin!$I$5,IF(U$114&lt;'1 Results'!$L$12/12+1,Admin!$I$6,IF(U$114&lt;=('1 Results'!$L$12+120)/12,Admin!$I$7,IF(U$114&lt;('1 Results'!$L$12+132)/12,Admin!$I$8,""))))</f>
        <v/>
      </c>
      <c r="V34" s="123"/>
      <c r="W34" s="403" t="s">
        <v>233</v>
      </c>
      <c r="X34" s="403"/>
    </row>
    <row r="35" spans="1:24" ht="30" customHeight="1">
      <c r="A35" s="83" t="s">
        <v>232</v>
      </c>
      <c r="B35" s="83" t="s">
        <v>102</v>
      </c>
      <c r="C35" s="404" t="s">
        <v>40</v>
      </c>
      <c r="D35" s="404"/>
      <c r="E35" s="84" t="s">
        <v>5</v>
      </c>
      <c r="F35" s="84" t="s">
        <v>6</v>
      </c>
      <c r="G35" s="85" t="s">
        <v>7</v>
      </c>
      <c r="H35" s="84" t="s">
        <v>8</v>
      </c>
      <c r="I35" s="85" t="s">
        <v>9</v>
      </c>
      <c r="J35" s="84" t="s">
        <v>10</v>
      </c>
      <c r="K35" s="85" t="s">
        <v>11</v>
      </c>
      <c r="L35" s="84" t="s">
        <v>12</v>
      </c>
      <c r="M35" s="85" t="s">
        <v>13</v>
      </c>
      <c r="N35" s="84" t="s">
        <v>14</v>
      </c>
      <c r="O35" s="85" t="s">
        <v>15</v>
      </c>
      <c r="P35" s="84" t="s">
        <v>16</v>
      </c>
      <c r="Q35" s="85" t="s">
        <v>17</v>
      </c>
      <c r="R35" s="84" t="s">
        <v>18</v>
      </c>
      <c r="S35" s="85" t="s">
        <v>19</v>
      </c>
      <c r="T35" s="84" t="s">
        <v>20</v>
      </c>
      <c r="U35" s="85" t="s">
        <v>183</v>
      </c>
      <c r="V35" s="86"/>
      <c r="W35" s="87" t="s">
        <v>73</v>
      </c>
      <c r="X35" s="88" t="s">
        <v>74</v>
      </c>
    </row>
    <row r="36" spans="1:24" ht="28" customHeight="1">
      <c r="A36" s="227" t="s">
        <v>376</v>
      </c>
      <c r="B36" s="90" t="s">
        <v>43</v>
      </c>
      <c r="C36" s="391" t="s">
        <v>273</v>
      </c>
      <c r="D36" s="392"/>
      <c r="E36" s="90" t="s">
        <v>274</v>
      </c>
      <c r="F36" s="91"/>
      <c r="G36" s="91"/>
      <c r="H36" s="91"/>
      <c r="I36" s="91"/>
      <c r="J36" s="91">
        <v>50</v>
      </c>
      <c r="K36" s="91">
        <v>100</v>
      </c>
      <c r="L36" s="91">
        <v>250</v>
      </c>
      <c r="M36" s="91">
        <v>500</v>
      </c>
      <c r="N36" s="91">
        <v>1000</v>
      </c>
      <c r="O36" s="91">
        <v>2000</v>
      </c>
      <c r="P36" s="91">
        <f aca="true" t="shared" si="0" ref="P36:U36">O36</f>
        <v>2000</v>
      </c>
      <c r="Q36" s="91">
        <f t="shared" si="0"/>
        <v>2000</v>
      </c>
      <c r="R36" s="91">
        <f t="shared" si="0"/>
        <v>2000</v>
      </c>
      <c r="S36" s="91">
        <f t="shared" si="0"/>
        <v>2000</v>
      </c>
      <c r="T36" s="91">
        <f t="shared" si="0"/>
        <v>2000</v>
      </c>
      <c r="U36" s="91">
        <f t="shared" si="0"/>
        <v>2000</v>
      </c>
      <c r="V36" s="92"/>
      <c r="W36" s="185"/>
      <c r="X36" s="90">
        <f>U36</f>
        <v>2000</v>
      </c>
    </row>
    <row r="37" spans="1:24" ht="30" customHeight="1">
      <c r="A37" s="227" t="s">
        <v>277</v>
      </c>
      <c r="B37" s="90" t="s">
        <v>44</v>
      </c>
      <c r="C37" s="391" t="s">
        <v>275</v>
      </c>
      <c r="D37" s="392"/>
      <c r="E37" s="90" t="s">
        <v>276</v>
      </c>
      <c r="F37" s="90"/>
      <c r="G37" s="192"/>
      <c r="H37" s="192"/>
      <c r="I37" s="192"/>
      <c r="J37" s="192">
        <f>'2 Parameters &amp; Assumptions'!$D$32</f>
        <v>470.4</v>
      </c>
      <c r="K37" s="192">
        <f>'2 Parameters &amp; Assumptions'!$D$32</f>
        <v>470.4</v>
      </c>
      <c r="L37" s="192">
        <f aca="true" t="shared" si="1" ref="L37:U37">K37</f>
        <v>470.4</v>
      </c>
      <c r="M37" s="192">
        <f t="shared" si="1"/>
        <v>470.4</v>
      </c>
      <c r="N37" s="192">
        <f t="shared" si="1"/>
        <v>470.4</v>
      </c>
      <c r="O37" s="192">
        <f t="shared" si="1"/>
        <v>470.4</v>
      </c>
      <c r="P37" s="192">
        <f t="shared" si="1"/>
        <v>470.4</v>
      </c>
      <c r="Q37" s="192">
        <f t="shared" si="1"/>
        <v>470.4</v>
      </c>
      <c r="R37" s="192">
        <f t="shared" si="1"/>
        <v>470.4</v>
      </c>
      <c r="S37" s="192">
        <f t="shared" si="1"/>
        <v>470.4</v>
      </c>
      <c r="T37" s="192">
        <f t="shared" si="1"/>
        <v>470.4</v>
      </c>
      <c r="U37" s="192">
        <f t="shared" si="1"/>
        <v>470.4</v>
      </c>
      <c r="V37" s="92"/>
      <c r="W37" s="185"/>
      <c r="X37" s="192">
        <f>'2 Parameters &amp; Assumptions'!$D$32</f>
        <v>470.4</v>
      </c>
    </row>
    <row r="38" spans="1:24" ht="30.65" customHeight="1">
      <c r="A38" s="227" t="s">
        <v>278</v>
      </c>
      <c r="B38" s="90" t="s">
        <v>45</v>
      </c>
      <c r="C38" s="391" t="s">
        <v>275</v>
      </c>
      <c r="D38" s="392"/>
      <c r="E38" s="135" t="s">
        <v>264</v>
      </c>
      <c r="F38" s="90"/>
      <c r="G38" s="192"/>
      <c r="H38" s="192"/>
      <c r="I38" s="192"/>
      <c r="J38" s="192">
        <f>'2 Parameters &amp; Assumptions'!$D$33</f>
        <v>36</v>
      </c>
      <c r="K38" s="192">
        <f>'2 Parameters &amp; Assumptions'!$D$33</f>
        <v>36</v>
      </c>
      <c r="L38" s="192">
        <f aca="true" t="shared" si="2" ref="L38:U38">K38</f>
        <v>36</v>
      </c>
      <c r="M38" s="192">
        <f t="shared" si="2"/>
        <v>36</v>
      </c>
      <c r="N38" s="192">
        <f t="shared" si="2"/>
        <v>36</v>
      </c>
      <c r="O38" s="192">
        <f t="shared" si="2"/>
        <v>36</v>
      </c>
      <c r="P38" s="192">
        <f t="shared" si="2"/>
        <v>36</v>
      </c>
      <c r="Q38" s="192">
        <f t="shared" si="2"/>
        <v>36</v>
      </c>
      <c r="R38" s="192">
        <f t="shared" si="2"/>
        <v>36</v>
      </c>
      <c r="S38" s="192">
        <f t="shared" si="2"/>
        <v>36</v>
      </c>
      <c r="T38" s="192">
        <f t="shared" si="2"/>
        <v>36</v>
      </c>
      <c r="U38" s="192">
        <f t="shared" si="2"/>
        <v>36</v>
      </c>
      <c r="V38" s="92"/>
      <c r="W38" s="185"/>
      <c r="X38" s="90">
        <f>'2 Parameters &amp; Assumptions'!$D$33</f>
        <v>36</v>
      </c>
    </row>
    <row r="39" spans="1:24" ht="15" customHeight="1">
      <c r="A39" s="227"/>
      <c r="B39" s="90"/>
      <c r="C39" s="183"/>
      <c r="D39" s="184"/>
      <c r="E39" s="135"/>
      <c r="F39" s="91"/>
      <c r="G39" s="195"/>
      <c r="H39" s="195"/>
      <c r="I39" s="195"/>
      <c r="J39" s="195"/>
      <c r="K39" s="195"/>
      <c r="L39" s="195"/>
      <c r="M39" s="195"/>
      <c r="N39" s="195"/>
      <c r="O39" s="195"/>
      <c r="P39" s="195"/>
      <c r="Q39" s="195"/>
      <c r="R39" s="195"/>
      <c r="S39" s="195"/>
      <c r="T39" s="195"/>
      <c r="U39" s="195"/>
      <c r="V39" s="92"/>
      <c r="W39" s="185"/>
      <c r="X39" s="90"/>
    </row>
    <row r="40" spans="1:24" ht="30" customHeight="1">
      <c r="A40" s="227" t="s">
        <v>377</v>
      </c>
      <c r="B40" s="90" t="s">
        <v>46</v>
      </c>
      <c r="C40" s="391" t="s">
        <v>273</v>
      </c>
      <c r="D40" s="392"/>
      <c r="E40" s="90" t="s">
        <v>274</v>
      </c>
      <c r="F40" s="91"/>
      <c r="G40" s="91"/>
      <c r="H40" s="91"/>
      <c r="I40" s="91"/>
      <c r="J40" s="91">
        <v>25</v>
      </c>
      <c r="K40" s="91">
        <v>50</v>
      </c>
      <c r="L40" s="91">
        <v>100</v>
      </c>
      <c r="M40" s="91">
        <v>250</v>
      </c>
      <c r="N40" s="91">
        <v>500</v>
      </c>
      <c r="O40" s="91">
        <v>1000</v>
      </c>
      <c r="P40" s="91">
        <f aca="true" t="shared" si="3" ref="P40:U40">O40</f>
        <v>1000</v>
      </c>
      <c r="Q40" s="91">
        <f t="shared" si="3"/>
        <v>1000</v>
      </c>
      <c r="R40" s="91">
        <f t="shared" si="3"/>
        <v>1000</v>
      </c>
      <c r="S40" s="91">
        <f t="shared" si="3"/>
        <v>1000</v>
      </c>
      <c r="T40" s="91">
        <f t="shared" si="3"/>
        <v>1000</v>
      </c>
      <c r="U40" s="91">
        <f t="shared" si="3"/>
        <v>1000</v>
      </c>
      <c r="V40" s="92"/>
      <c r="W40" s="185"/>
      <c r="X40" s="90">
        <f>U40</f>
        <v>1000</v>
      </c>
    </row>
    <row r="41" spans="1:24" ht="25.5" customHeight="1">
      <c r="A41" s="227" t="s">
        <v>277</v>
      </c>
      <c r="B41" s="90" t="s">
        <v>47</v>
      </c>
      <c r="C41" s="391" t="s">
        <v>275</v>
      </c>
      <c r="D41" s="392"/>
      <c r="E41" s="90" t="s">
        <v>276</v>
      </c>
      <c r="F41" s="192"/>
      <c r="G41" s="192"/>
      <c r="H41" s="192"/>
      <c r="I41" s="192"/>
      <c r="J41" s="192">
        <f>'2 Parameters &amp; Assumptions'!$D$48</f>
        <v>1680</v>
      </c>
      <c r="K41" s="192">
        <f>'2 Parameters &amp; Assumptions'!$D$48</f>
        <v>1680</v>
      </c>
      <c r="L41" s="192">
        <f aca="true" t="shared" si="4" ref="L41:U42">K41</f>
        <v>1680</v>
      </c>
      <c r="M41" s="192">
        <f t="shared" si="4"/>
        <v>1680</v>
      </c>
      <c r="N41" s="192">
        <f t="shared" si="4"/>
        <v>1680</v>
      </c>
      <c r="O41" s="192">
        <f t="shared" si="4"/>
        <v>1680</v>
      </c>
      <c r="P41" s="192">
        <f t="shared" si="4"/>
        <v>1680</v>
      </c>
      <c r="Q41" s="192">
        <f t="shared" si="4"/>
        <v>1680</v>
      </c>
      <c r="R41" s="192">
        <f t="shared" si="4"/>
        <v>1680</v>
      </c>
      <c r="S41" s="192">
        <f t="shared" si="4"/>
        <v>1680</v>
      </c>
      <c r="T41" s="192">
        <f t="shared" si="4"/>
        <v>1680</v>
      </c>
      <c r="U41" s="192">
        <f t="shared" si="4"/>
        <v>1680</v>
      </c>
      <c r="V41" s="92"/>
      <c r="W41" s="185"/>
      <c r="X41" s="192">
        <f>'2 Parameters &amp; Assumptions'!$D$48</f>
        <v>1680</v>
      </c>
    </row>
    <row r="42" spans="1:24" ht="26.15" customHeight="1">
      <c r="A42" s="227" t="s">
        <v>278</v>
      </c>
      <c r="B42" s="90" t="s">
        <v>48</v>
      </c>
      <c r="C42" s="391" t="s">
        <v>275</v>
      </c>
      <c r="D42" s="392"/>
      <c r="E42" s="135" t="s">
        <v>264</v>
      </c>
      <c r="F42" s="90"/>
      <c r="G42" s="90"/>
      <c r="H42" s="90"/>
      <c r="I42" s="90"/>
      <c r="J42" s="90">
        <f>'2 Parameters &amp; Assumptions'!$D$49</f>
        <v>128</v>
      </c>
      <c r="K42" s="90">
        <f>'2 Parameters &amp; Assumptions'!$D$49</f>
        <v>128</v>
      </c>
      <c r="L42" s="90">
        <f t="shared" si="4"/>
        <v>128</v>
      </c>
      <c r="M42" s="90">
        <f t="shared" si="4"/>
        <v>128</v>
      </c>
      <c r="N42" s="90">
        <f t="shared" si="4"/>
        <v>128</v>
      </c>
      <c r="O42" s="90">
        <f t="shared" si="4"/>
        <v>128</v>
      </c>
      <c r="P42" s="90">
        <f t="shared" si="4"/>
        <v>128</v>
      </c>
      <c r="Q42" s="90">
        <f t="shared" si="4"/>
        <v>128</v>
      </c>
      <c r="R42" s="90">
        <f t="shared" si="4"/>
        <v>128</v>
      </c>
      <c r="S42" s="90">
        <f t="shared" si="4"/>
        <v>128</v>
      </c>
      <c r="T42" s="90">
        <f t="shared" si="4"/>
        <v>128</v>
      </c>
      <c r="U42" s="90">
        <f t="shared" si="4"/>
        <v>128</v>
      </c>
      <c r="V42" s="92"/>
      <c r="W42" s="185"/>
      <c r="X42" s="90">
        <f>'2 Parameters &amp; Assumptions'!$D$49</f>
        <v>128</v>
      </c>
    </row>
    <row r="43" spans="1:24" ht="15" customHeight="1">
      <c r="A43" s="227"/>
      <c r="B43" s="90"/>
      <c r="C43" s="391"/>
      <c r="D43" s="392"/>
      <c r="E43" s="90"/>
      <c r="F43" s="90"/>
      <c r="G43" s="90"/>
      <c r="H43" s="90"/>
      <c r="I43" s="90"/>
      <c r="J43" s="90"/>
      <c r="K43" s="90"/>
      <c r="L43" s="90"/>
      <c r="M43" s="90"/>
      <c r="N43" s="90"/>
      <c r="O43" s="90"/>
      <c r="P43" s="90"/>
      <c r="Q43" s="90"/>
      <c r="R43" s="90"/>
      <c r="S43" s="90"/>
      <c r="T43" s="90"/>
      <c r="U43" s="90"/>
      <c r="V43" s="92"/>
      <c r="W43" s="185"/>
      <c r="X43" s="90"/>
    </row>
    <row r="44" spans="1:24" ht="27" customHeight="1">
      <c r="A44" s="227" t="s">
        <v>279</v>
      </c>
      <c r="B44" s="90" t="s">
        <v>49</v>
      </c>
      <c r="C44" s="391" t="s">
        <v>275</v>
      </c>
      <c r="D44" s="392"/>
      <c r="E44" s="71" t="s">
        <v>258</v>
      </c>
      <c r="F44" s="90">
        <f>'2 Parameters &amp; Assumptions'!$D$22</f>
        <v>0.4006588235294117</v>
      </c>
      <c r="G44" s="193">
        <f>'2 Parameters &amp; Assumptions'!$D$22*(1-'2 Parameters &amp; Assumptions'!$D$24/100)</f>
        <v>0.39865552941176463</v>
      </c>
      <c r="H44" s="193">
        <f>G44*(1-'2 Parameters &amp; Assumptions'!$D$24/100)</f>
        <v>0.3966622517647058</v>
      </c>
      <c r="I44" s="193">
        <f>H44*(1-'2 Parameters &amp; Assumptions'!$D$24/100)</f>
        <v>0.3946789405058823</v>
      </c>
      <c r="J44" s="193">
        <f>I44*(1-'2 Parameters &amp; Assumptions'!$D$24/100)</f>
        <v>0.3927055458033529</v>
      </c>
      <c r="K44" s="193">
        <f>J44*(1-'2 Parameters &amp; Assumptions'!$D$24/100)</f>
        <v>0.3907420180743361</v>
      </c>
      <c r="L44" s="193">
        <f>K44*(1-'2 Parameters &amp; Assumptions'!$D$24/100)</f>
        <v>0.3887883079839644</v>
      </c>
      <c r="M44" s="193">
        <f>L44*(1-'2 Parameters &amp; Assumptions'!$D$24/100)</f>
        <v>0.3868443664440446</v>
      </c>
      <c r="N44" s="193">
        <f>M44*(1-'2 Parameters &amp; Assumptions'!$D$24/100)</f>
        <v>0.3849101446118243</v>
      </c>
      <c r="O44" s="193">
        <f>N44*(1-'2 Parameters &amp; Assumptions'!$D$24/100)</f>
        <v>0.3829855938887652</v>
      </c>
      <c r="P44" s="193">
        <f>O44*(1-'2 Parameters &amp; Assumptions'!$D$24/100)</f>
        <v>0.38107066591932137</v>
      </c>
      <c r="Q44" s="193">
        <f>P44*(1-'2 Parameters &amp; Assumptions'!$D$24/100)</f>
        <v>0.37916531258972475</v>
      </c>
      <c r="R44" s="193">
        <f>Q44*(1-'2 Parameters &amp; Assumptions'!$D$24/100)</f>
        <v>0.3772694860267761</v>
      </c>
      <c r="S44" s="193">
        <f>R44*(1-'2 Parameters &amp; Assumptions'!$D$24/100)</f>
        <v>0.37538313859664224</v>
      </c>
      <c r="T44" s="193">
        <f>S44*(1-'2 Parameters &amp; Assumptions'!$D$24/100)</f>
        <v>0.37350622290365904</v>
      </c>
      <c r="U44" s="193">
        <f>T44*(1-'2 Parameters &amp; Assumptions'!$D$24/100)</f>
        <v>0.3716386917891407</v>
      </c>
      <c r="V44" s="92"/>
      <c r="W44" s="185"/>
      <c r="X44" s="193">
        <f>AVERAGE(G44:U44)</f>
        <v>0.3850004144209269</v>
      </c>
    </row>
    <row r="45" spans="1:24" ht="15" customHeight="1">
      <c r="A45" s="227" t="s">
        <v>280</v>
      </c>
      <c r="B45" s="90" t="s">
        <v>50</v>
      </c>
      <c r="C45" s="391" t="s">
        <v>275</v>
      </c>
      <c r="D45" s="392"/>
      <c r="E45" s="71" t="s">
        <v>259</v>
      </c>
      <c r="F45" s="90">
        <f>'2 Parameters &amp; Assumptions'!$D$21</f>
        <v>0.65</v>
      </c>
      <c r="G45" s="193">
        <f>'2 Parameters &amp; Assumptions'!$D$21*(1-'2 Parameters &amp; Assumptions'!$D$24/100)</f>
        <v>0.64675</v>
      </c>
      <c r="H45" s="193">
        <f>G45*(1-'2 Parameters &amp; Assumptions'!$D$24/100)</f>
        <v>0.64351625</v>
      </c>
      <c r="I45" s="193">
        <f>H45*(1-'2 Parameters &amp; Assumptions'!$D$24/100)</f>
        <v>0.64029866875</v>
      </c>
      <c r="J45" s="193">
        <f>I45*(1-'2 Parameters &amp; Assumptions'!$D$24/100)</f>
        <v>0.63709717540625</v>
      </c>
      <c r="K45" s="193">
        <f>J45*(1-'2 Parameters &amp; Assumptions'!$D$24/100)</f>
        <v>0.6339116895292187</v>
      </c>
      <c r="L45" s="193">
        <f>K45*(1-'2 Parameters &amp; Assumptions'!$D$24/100)</f>
        <v>0.6307421310815726</v>
      </c>
      <c r="M45" s="193">
        <f>L45*(1-'2 Parameters &amp; Assumptions'!$D$24/100)</f>
        <v>0.6275884204261648</v>
      </c>
      <c r="N45" s="193">
        <f>M45*(1-'2 Parameters &amp; Assumptions'!$D$24/100)</f>
        <v>0.624450478324034</v>
      </c>
      <c r="O45" s="193">
        <f>N45*(1-'2 Parameters &amp; Assumptions'!$D$24/100)</f>
        <v>0.6213282259324139</v>
      </c>
      <c r="P45" s="193">
        <f>O45*(1-'2 Parameters &amp; Assumptions'!$D$24/100)</f>
        <v>0.6182215848027518</v>
      </c>
      <c r="Q45" s="193">
        <f>P45*(1-'2 Parameters &amp; Assumptions'!$D$24/100)</f>
        <v>0.615130476878738</v>
      </c>
      <c r="R45" s="193">
        <f>Q45*(1-'2 Parameters &amp; Assumptions'!$D$24/100)</f>
        <v>0.6120548244943443</v>
      </c>
      <c r="S45" s="193">
        <f>R45*(1-'2 Parameters &amp; Assumptions'!$D$24/100)</f>
        <v>0.6089945503718727</v>
      </c>
      <c r="T45" s="193">
        <f>S45*(1-'2 Parameters &amp; Assumptions'!$D$24/100)</f>
        <v>0.6059495776200133</v>
      </c>
      <c r="U45" s="193">
        <f>T45*(1-'2 Parameters &amp; Assumptions'!$D$24/100)</f>
        <v>0.6029198297319133</v>
      </c>
      <c r="V45" s="92"/>
      <c r="W45" s="185"/>
      <c r="X45" s="193">
        <f>AVERAGE(G45:U45)</f>
        <v>0.6245969255566192</v>
      </c>
    </row>
    <row r="46" spans="1:24" ht="15" customHeight="1">
      <c r="A46" s="242" t="s">
        <v>103</v>
      </c>
      <c r="B46" s="90" t="s">
        <v>52</v>
      </c>
      <c r="C46" s="393" t="s">
        <v>378</v>
      </c>
      <c r="D46" s="394"/>
      <c r="E46" s="95" t="s">
        <v>136</v>
      </c>
      <c r="F46" s="96"/>
      <c r="G46" s="96"/>
      <c r="H46" s="96"/>
      <c r="I46" s="96"/>
      <c r="J46" s="96">
        <f aca="true" t="shared" si="5" ref="J46:U46">J36*(J37*J44+J38*J45)+J40*(J41*J44+J42*J45)</f>
        <v>28915.553238066932</v>
      </c>
      <c r="K46" s="96">
        <f t="shared" si="5"/>
        <v>57541.950943753196</v>
      </c>
      <c r="L46" s="96">
        <f t="shared" si="5"/>
        <v>124788.11921779852</v>
      </c>
      <c r="M46" s="96">
        <f t="shared" si="5"/>
        <v>284839.84991544625</v>
      </c>
      <c r="N46" s="96">
        <f t="shared" si="5"/>
        <v>566831.301331738</v>
      </c>
      <c r="O46" s="96">
        <f t="shared" si="5"/>
        <v>1127994.2896501585</v>
      </c>
      <c r="P46" s="96">
        <f t="shared" si="5"/>
        <v>1122354.318201908</v>
      </c>
      <c r="Q46" s="96">
        <f t="shared" si="5"/>
        <v>1116742.546610898</v>
      </c>
      <c r="R46" s="96">
        <f t="shared" si="5"/>
        <v>1111158.8338778436</v>
      </c>
      <c r="S46" s="96">
        <f t="shared" si="5"/>
        <v>1105603.0397084546</v>
      </c>
      <c r="T46" s="96">
        <f t="shared" si="5"/>
        <v>1100075.0245099124</v>
      </c>
      <c r="U46" s="96">
        <f t="shared" si="5"/>
        <v>1094574.6493873626</v>
      </c>
      <c r="V46" s="92"/>
      <c r="W46" s="96">
        <f>X46/20</f>
        <v>1133928.4712256892</v>
      </c>
      <c r="X46" s="96">
        <f>(X36*(X37*X44+X38*X45)+X40*(X41*X44+X42*X45))*20</f>
        <v>22678569.424513783</v>
      </c>
    </row>
    <row r="47" spans="1:24" ht="15" customHeight="1">
      <c r="A47" s="97"/>
      <c r="B47" s="98"/>
      <c r="C47" s="99"/>
      <c r="D47" s="99"/>
      <c r="E47" s="99"/>
      <c r="F47" s="100"/>
      <c r="G47" s="100"/>
      <c r="H47" s="100"/>
      <c r="I47" s="100"/>
      <c r="J47" s="100"/>
      <c r="K47" s="100"/>
      <c r="L47" s="101"/>
      <c r="M47" s="101"/>
      <c r="N47" s="101"/>
      <c r="O47" s="101"/>
      <c r="P47" s="101"/>
      <c r="Q47" s="101"/>
      <c r="R47" s="101"/>
      <c r="S47" s="101"/>
      <c r="T47" s="101"/>
      <c r="U47" s="101"/>
      <c r="V47" s="99"/>
      <c r="W47" s="101"/>
      <c r="X47" s="101"/>
    </row>
    <row r="48" spans="1:24" ht="15" customHeight="1">
      <c r="A48" s="102"/>
      <c r="B48" s="103" t="s">
        <v>54</v>
      </c>
      <c r="D48" s="99" t="s">
        <v>71</v>
      </c>
      <c r="E48" s="104" t="s">
        <v>137</v>
      </c>
      <c r="F48" s="189">
        <f>F46</f>
        <v>0</v>
      </c>
      <c r="G48" s="189">
        <f>G46</f>
        <v>0</v>
      </c>
      <c r="H48" s="189">
        <f aca="true" t="shared" si="6" ref="H48:U48">H46</f>
        <v>0</v>
      </c>
      <c r="I48" s="189">
        <f t="shared" si="6"/>
        <v>0</v>
      </c>
      <c r="J48" s="189">
        <f t="shared" si="6"/>
        <v>28915.553238066932</v>
      </c>
      <c r="K48" s="189">
        <f t="shared" si="6"/>
        <v>57541.950943753196</v>
      </c>
      <c r="L48" s="189">
        <f t="shared" si="6"/>
        <v>124788.11921779852</v>
      </c>
      <c r="M48" s="189">
        <f t="shared" si="6"/>
        <v>284839.84991544625</v>
      </c>
      <c r="N48" s="189">
        <f t="shared" si="6"/>
        <v>566831.301331738</v>
      </c>
      <c r="O48" s="189">
        <f t="shared" si="6"/>
        <v>1127994.2896501585</v>
      </c>
      <c r="P48" s="189">
        <f t="shared" si="6"/>
        <v>1122354.318201908</v>
      </c>
      <c r="Q48" s="189">
        <f t="shared" si="6"/>
        <v>1116742.546610898</v>
      </c>
      <c r="R48" s="189">
        <f t="shared" si="6"/>
        <v>1111158.8338778436</v>
      </c>
      <c r="S48" s="189">
        <f t="shared" si="6"/>
        <v>1105603.0397084546</v>
      </c>
      <c r="T48" s="189">
        <f t="shared" si="6"/>
        <v>1100075.0245099124</v>
      </c>
      <c r="U48" s="189">
        <f t="shared" si="6"/>
        <v>1094574.6493873626</v>
      </c>
      <c r="V48" s="99"/>
      <c r="W48" s="189">
        <f>W46</f>
        <v>1133928.4712256892</v>
      </c>
      <c r="X48" s="189">
        <f>X46</f>
        <v>22678569.424513783</v>
      </c>
    </row>
    <row r="49" spans="1:24" ht="15" customHeight="1">
      <c r="A49" s="102"/>
      <c r="B49" s="103" t="s">
        <v>54</v>
      </c>
      <c r="C49" s="105"/>
      <c r="D49" s="99" t="s">
        <v>182</v>
      </c>
      <c r="E49" s="104" t="s">
        <v>138</v>
      </c>
      <c r="F49" s="189">
        <f>F48</f>
        <v>0</v>
      </c>
      <c r="G49" s="189">
        <f>F49+G48</f>
        <v>0</v>
      </c>
      <c r="H49" s="189">
        <f aca="true" t="shared" si="7" ref="H49:U49">G49+H48</f>
        <v>0</v>
      </c>
      <c r="I49" s="189">
        <f t="shared" si="7"/>
        <v>0</v>
      </c>
      <c r="J49" s="189">
        <f t="shared" si="7"/>
        <v>28915.553238066932</v>
      </c>
      <c r="K49" s="189">
        <f t="shared" si="7"/>
        <v>86457.50418182013</v>
      </c>
      <c r="L49" s="189">
        <f t="shared" si="7"/>
        <v>211245.62339961866</v>
      </c>
      <c r="M49" s="189">
        <f t="shared" si="7"/>
        <v>496085.4733150649</v>
      </c>
      <c r="N49" s="189">
        <f t="shared" si="7"/>
        <v>1062916.7746468028</v>
      </c>
      <c r="O49" s="189">
        <f t="shared" si="7"/>
        <v>2190911.0642969613</v>
      </c>
      <c r="P49" s="189">
        <f t="shared" si="7"/>
        <v>3313265.382498869</v>
      </c>
      <c r="Q49" s="189">
        <f t="shared" si="7"/>
        <v>4430007.929109767</v>
      </c>
      <c r="R49" s="189">
        <f t="shared" si="7"/>
        <v>5541166.762987611</v>
      </c>
      <c r="S49" s="189">
        <f t="shared" si="7"/>
        <v>6646769.802696066</v>
      </c>
      <c r="T49" s="189">
        <f t="shared" si="7"/>
        <v>7746844.827205978</v>
      </c>
      <c r="U49" s="189">
        <f t="shared" si="7"/>
        <v>8841419.476593342</v>
      </c>
      <c r="V49" s="99"/>
      <c r="W49" s="106" t="s">
        <v>137</v>
      </c>
      <c r="X49" s="106" t="s">
        <v>138</v>
      </c>
    </row>
    <row r="50" spans="1:24" ht="15" customHeight="1">
      <c r="A50" s="107"/>
      <c r="B50" s="108" t="s">
        <v>41</v>
      </c>
      <c r="C50" s="99"/>
      <c r="D50" s="99"/>
      <c r="E50" s="99"/>
      <c r="F50" s="99"/>
      <c r="G50" s="99"/>
      <c r="H50" s="99"/>
      <c r="I50" s="99"/>
      <c r="J50" s="99"/>
      <c r="K50" s="99"/>
      <c r="L50" s="99"/>
      <c r="M50" s="99"/>
      <c r="N50" s="99"/>
      <c r="O50" s="99"/>
      <c r="P50" s="99"/>
      <c r="Q50" s="99"/>
      <c r="R50" s="99"/>
      <c r="S50" s="99"/>
      <c r="T50" s="99"/>
      <c r="U50" s="99"/>
      <c r="V50" s="99"/>
      <c r="W50" s="99"/>
      <c r="X50" s="15"/>
    </row>
    <row r="51" spans="1:24" ht="15" customHeight="1">
      <c r="A51" s="109"/>
      <c r="B51" s="110" t="s">
        <v>54</v>
      </c>
      <c r="C51" s="402" t="s">
        <v>139</v>
      </c>
      <c r="D51" s="402"/>
      <c r="E51" s="402"/>
      <c r="F51" s="111"/>
      <c r="G51" s="111"/>
      <c r="H51" s="111"/>
      <c r="I51" s="111"/>
      <c r="J51" s="111"/>
      <c r="K51" s="111"/>
      <c r="L51" s="99"/>
      <c r="M51" s="99"/>
      <c r="N51" s="99"/>
      <c r="O51" s="99"/>
      <c r="P51" s="99"/>
      <c r="Q51" s="99"/>
      <c r="R51" s="99"/>
      <c r="S51" s="99"/>
      <c r="T51" s="99"/>
      <c r="U51" s="99"/>
      <c r="V51" s="99"/>
      <c r="W51" s="99"/>
      <c r="X51" s="15"/>
    </row>
    <row r="52" spans="1:24" ht="15" customHeight="1">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5"/>
    </row>
    <row r="53" spans="1:24" ht="15" customHeight="1">
      <c r="A53" s="54" t="s">
        <v>42</v>
      </c>
      <c r="B53" s="42"/>
      <c r="C53" s="42"/>
      <c r="D53" s="42"/>
      <c r="E53" s="42"/>
      <c r="F53" s="42"/>
      <c r="G53" s="42"/>
      <c r="H53" s="42"/>
      <c r="I53" s="42"/>
      <c r="J53" s="42"/>
      <c r="K53" s="42"/>
      <c r="L53" s="42"/>
      <c r="M53" s="42"/>
      <c r="N53" s="42"/>
      <c r="O53" s="42"/>
      <c r="P53" s="42"/>
      <c r="Q53" s="42"/>
      <c r="R53" s="42"/>
      <c r="S53" s="42"/>
      <c r="T53" s="42"/>
      <c r="U53" s="42"/>
      <c r="V53" s="42"/>
      <c r="W53" s="42"/>
      <c r="X53" s="42"/>
    </row>
    <row r="54" spans="1:24" ht="15" customHeight="1">
      <c r="A54" s="55"/>
      <c r="B54" s="9"/>
      <c r="C54" s="9"/>
      <c r="D54" s="9"/>
      <c r="E54" s="9"/>
      <c r="F54" s="9"/>
      <c r="G54" s="9"/>
      <c r="H54" s="9"/>
      <c r="I54" s="9"/>
      <c r="J54" s="9"/>
      <c r="K54" s="9"/>
      <c r="L54" s="9"/>
      <c r="M54" s="9"/>
      <c r="N54" s="9"/>
      <c r="O54" s="9"/>
      <c r="P54" s="9"/>
      <c r="Q54" s="9"/>
      <c r="R54" s="9"/>
      <c r="S54" s="9"/>
      <c r="T54" s="9"/>
      <c r="U54" s="9"/>
      <c r="V54" s="9"/>
      <c r="W54" s="9"/>
      <c r="X54" s="9"/>
    </row>
    <row r="55" spans="1:24" ht="30" customHeight="1">
      <c r="A55" s="358" t="s">
        <v>416</v>
      </c>
      <c r="B55" s="358"/>
      <c r="C55" s="358"/>
      <c r="D55" s="358"/>
      <c r="E55" s="358"/>
      <c r="F55" s="358"/>
      <c r="G55" s="358"/>
      <c r="H55" s="358"/>
      <c r="I55" s="358"/>
      <c r="J55" s="358"/>
      <c r="K55" s="358"/>
      <c r="L55" s="358"/>
      <c r="M55" s="358"/>
      <c r="N55" s="358"/>
      <c r="O55" s="358"/>
      <c r="P55" s="358"/>
      <c r="Q55" s="358"/>
      <c r="R55" s="358"/>
      <c r="S55" s="358"/>
      <c r="T55" s="358"/>
      <c r="U55" s="358"/>
      <c r="V55" s="75"/>
      <c r="W55" s="75"/>
      <c r="X55" s="75"/>
    </row>
    <row r="56" spans="1:24" ht="15" customHeight="1">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row>
    <row r="57" spans="1:24" ht="15" customHeight="1">
      <c r="A57" s="390" t="s">
        <v>107</v>
      </c>
      <c r="B57" s="390"/>
      <c r="C57" s="390"/>
      <c r="D57" s="390"/>
      <c r="E57" s="390"/>
      <c r="F57" s="390"/>
      <c r="G57" s="390"/>
      <c r="H57" s="390"/>
      <c r="I57" s="390"/>
      <c r="J57" s="390"/>
      <c r="K57" s="390"/>
      <c r="L57" s="390"/>
      <c r="M57" s="390"/>
      <c r="N57" s="390"/>
      <c r="O57" s="390"/>
      <c r="P57" s="390"/>
      <c r="Q57" s="390"/>
      <c r="R57" s="390"/>
      <c r="S57" s="390"/>
      <c r="T57" s="390"/>
      <c r="U57" s="390"/>
      <c r="V57" s="150"/>
      <c r="W57" s="150"/>
      <c r="X57" s="150"/>
    </row>
    <row r="58" spans="1:24" ht="90" customHeight="1">
      <c r="A58" s="379" t="s">
        <v>294</v>
      </c>
      <c r="B58" s="380"/>
      <c r="C58" s="380"/>
      <c r="D58" s="380"/>
      <c r="E58" s="380"/>
      <c r="F58" s="380"/>
      <c r="G58" s="380"/>
      <c r="H58" s="380"/>
      <c r="I58" s="380"/>
      <c r="J58" s="380"/>
      <c r="K58" s="380"/>
      <c r="L58" s="380"/>
      <c r="M58" s="380"/>
      <c r="N58" s="380"/>
      <c r="O58" s="380"/>
      <c r="P58" s="380"/>
      <c r="Q58" s="380"/>
      <c r="R58" s="380"/>
      <c r="S58" s="380"/>
      <c r="T58" s="380"/>
      <c r="U58" s="381"/>
      <c r="V58" s="166"/>
      <c r="W58" s="166"/>
      <c r="X58" s="15"/>
    </row>
    <row r="59" spans="1:24" ht="1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row>
    <row r="60" spans="1:24" ht="30" customHeight="1">
      <c r="A60" s="385" t="s">
        <v>417</v>
      </c>
      <c r="B60" s="385"/>
      <c r="C60" s="385"/>
      <c r="D60" s="385"/>
      <c r="E60" s="385"/>
      <c r="F60" s="385"/>
      <c r="G60" s="385"/>
      <c r="H60" s="385"/>
      <c r="I60" s="385"/>
      <c r="J60" s="385"/>
      <c r="K60" s="385"/>
      <c r="L60" s="385"/>
      <c r="M60" s="385"/>
      <c r="N60" s="385"/>
      <c r="O60" s="385"/>
      <c r="P60" s="385"/>
      <c r="Q60" s="385"/>
      <c r="R60" s="385"/>
      <c r="S60" s="385"/>
      <c r="T60" s="385"/>
      <c r="U60" s="385"/>
      <c r="V60" s="165"/>
      <c r="W60" s="165"/>
      <c r="X60" s="165"/>
    </row>
    <row r="61" spans="1:24" ht="15" customHeight="1">
      <c r="A61" s="165"/>
      <c r="B61" s="165"/>
      <c r="C61" s="165"/>
      <c r="D61" s="165"/>
      <c r="E61" s="165"/>
      <c r="F61" s="80"/>
      <c r="G61" s="80"/>
      <c r="H61" s="80"/>
      <c r="I61" s="80"/>
      <c r="J61" s="80"/>
      <c r="K61" s="80"/>
      <c r="L61" s="80"/>
      <c r="M61" s="80"/>
      <c r="N61" s="80"/>
      <c r="O61" s="80"/>
      <c r="P61" s="80"/>
      <c r="Q61" s="80"/>
      <c r="R61" s="80"/>
      <c r="S61" s="80"/>
      <c r="T61" s="80"/>
      <c r="U61" s="80"/>
      <c r="V61" s="165"/>
      <c r="W61" s="165"/>
      <c r="X61" s="165"/>
    </row>
    <row r="62" spans="1:24" s="82" customFormat="1" ht="45" customHeight="1">
      <c r="A62" s="81"/>
      <c r="B62" s="81"/>
      <c r="C62" s="81"/>
      <c r="D62" s="81"/>
      <c r="E62" s="81"/>
      <c r="F62" s="136" t="str">
        <f>IF(F$114&lt;='1 Results'!$L$12/12,Admin!$I$5,IF(F$114&lt;'1 Results'!$L$12/12+1,Admin!$I$6,IF(F$114&lt;=('1 Results'!$L$12+120)/12,Admin!$I$7,IF(F$114&lt;('1 Results'!$L$12+132)/12,Admin!$I$8,""))))</f>
        <v>NSP implementation</v>
      </c>
      <c r="G62" s="136" t="str">
        <f>IF(G$114&lt;='1 Results'!$L$12/12,Admin!$I$5,IF(G$114&lt;'1 Results'!$L$12/12+1,Admin!$I$6,IF(G$114&lt;=('1 Results'!$L$12+120)/12,Admin!$I$7,IF(G$114&lt;('1 Results'!$L$12+132)/12,Admin!$I$8,""))))</f>
        <v>NSP implementation</v>
      </c>
      <c r="H62" s="136" t="str">
        <f>IF(H$114&lt;='1 Results'!$L$12/12,Admin!$I$5,IF(H$114&lt;'1 Results'!$L$12/12+1,Admin!$I$6,IF(H$114&lt;=('1 Results'!$L$12+120)/12,Admin!$I$7,IF(H$114&lt;('1 Results'!$L$12+132)/12,Admin!$I$8,""))))</f>
        <v>NSP implementation</v>
      </c>
      <c r="I62" s="136" t="str">
        <f>IF(I$114&lt;='1 Results'!$L$12/12,Admin!$I$5,IF(I$114&lt;'1 Results'!$L$12/12+1,Admin!$I$6,IF(I$114&lt;=('1 Results'!$L$12+120)/12,Admin!$I$7,IF(I$114&lt;('1 Results'!$L$12+132)/12,Admin!$I$8,""))))</f>
        <v>NSP implementation</v>
      </c>
      <c r="J62" s="136" t="str">
        <f>IF(J$114&lt;='1 Results'!$L$12/12,Admin!$I$5,IF(J$114&lt;'1 Results'!$L$12/12+1,Admin!$I$6,IF(J$114&lt;=('1 Results'!$L$12+120)/12,Admin!$I$7,IF(J$114&lt;('1 Results'!$L$12+132)/12,Admin!$I$8,""))))</f>
        <v>NSP implementation / period after NSP end</v>
      </c>
      <c r="K62" s="136" t="str">
        <f>IF(K$114&lt;='1 Results'!$L$12/12,Admin!$I$5,IF(K$114&lt;'1 Results'!$L$12/12+1,Admin!$I$6,IF(K$114&lt;=('1 Results'!$L$12+120)/12,Admin!$I$7,IF(K$114&lt;('1 Results'!$L$12+132)/12,Admin!$I$8,""))))</f>
        <v>10 years after NSP end</v>
      </c>
      <c r="L62" s="136" t="str">
        <f>IF(L$114&lt;='1 Results'!$L$12/12,Admin!$I$5,IF(L$114&lt;'1 Results'!$L$12/12+1,Admin!$I$6,IF(L$114&lt;=('1 Results'!$L$12+120)/12,Admin!$I$7,IF(L$114&lt;('1 Results'!$L$12+132)/12,Admin!$I$8,""))))</f>
        <v>10 years after NSP end</v>
      </c>
      <c r="M62" s="136" t="str">
        <f>IF(M$114&lt;='1 Results'!$L$12/12,Admin!$I$5,IF(M$114&lt;'1 Results'!$L$12/12+1,Admin!$I$6,IF(M$114&lt;=('1 Results'!$L$12+120)/12,Admin!$I$7,IF(M$114&lt;('1 Results'!$L$12+132)/12,Admin!$I$8,""))))</f>
        <v>10 years after NSP end</v>
      </c>
      <c r="N62" s="136" t="str">
        <f>IF(N$114&lt;='1 Results'!$L$12/12,Admin!$I$5,IF(N$114&lt;'1 Results'!$L$12/12+1,Admin!$I$6,IF(N$114&lt;=('1 Results'!$L$12+120)/12,Admin!$I$7,IF(N$114&lt;('1 Results'!$L$12+132)/12,Admin!$I$8,""))))</f>
        <v>10 years after NSP end</v>
      </c>
      <c r="O62" s="136" t="str">
        <f>IF(O$114&lt;='1 Results'!$L$12/12,Admin!$I$5,IF(O$114&lt;'1 Results'!$L$12/12+1,Admin!$I$6,IF(O$114&lt;=('1 Results'!$L$12+120)/12,Admin!$I$7,IF(O$114&lt;('1 Results'!$L$12+132)/12,Admin!$I$8,""))))</f>
        <v>10 years after NSP end</v>
      </c>
      <c r="P62" s="136" t="str">
        <f>IF(P$114&lt;='1 Results'!$L$12/12,Admin!$I$5,IF(P$114&lt;'1 Results'!$L$12/12+1,Admin!$I$6,IF(P$114&lt;=('1 Results'!$L$12+120)/12,Admin!$I$7,IF(P$114&lt;('1 Results'!$L$12+132)/12,Admin!$I$8,""))))</f>
        <v>10 years after NSP end</v>
      </c>
      <c r="Q62" s="136" t="str">
        <f>IF(Q$114&lt;='1 Results'!$L$12/12,Admin!$I$5,IF(Q$114&lt;'1 Results'!$L$12/12+1,Admin!$I$6,IF(Q$114&lt;=('1 Results'!$L$12+120)/12,Admin!$I$7,IF(Q$114&lt;('1 Results'!$L$12+132)/12,Admin!$I$8,""))))</f>
        <v>10 years after NSP end</v>
      </c>
      <c r="R62" s="136" t="str">
        <f>IF(R$114&lt;='1 Results'!$L$12/12,Admin!$I$5,IF(R$114&lt;'1 Results'!$L$12/12+1,Admin!$I$6,IF(R$114&lt;=('1 Results'!$L$12+120)/12,Admin!$I$7,IF(R$114&lt;('1 Results'!$L$12+132)/12,Admin!$I$8,""))))</f>
        <v>10 years after NSP end</v>
      </c>
      <c r="S62" s="136" t="str">
        <f>IF(S$114&lt;='1 Results'!$L$12/12,Admin!$I$5,IF(S$114&lt;'1 Results'!$L$12/12+1,Admin!$I$6,IF(S$114&lt;=('1 Results'!$L$12+120)/12,Admin!$I$7,IF(S$114&lt;('1 Results'!$L$12+132)/12,Admin!$I$8,""))))</f>
        <v>10 years after NSP end</v>
      </c>
      <c r="T62" s="136" t="str">
        <f>IF(T$114&lt;='1 Results'!$L$12/12,Admin!$I$5,IF(T$114&lt;'1 Results'!$L$12/12+1,Admin!$I$6,IF(T$114&lt;=('1 Results'!$L$12+120)/12,Admin!$I$7,IF(T$114&lt;('1 Results'!$L$12+132)/12,Admin!$I$8,""))))</f>
        <v xml:space="preserve">Period after NSP end </v>
      </c>
      <c r="U62" s="136" t="str">
        <f>IF(U$114&lt;='1 Results'!$L$12/12,Admin!$I$5,IF(U$114&lt;'1 Results'!$L$12/12+1,Admin!$I$6,IF(U$114&lt;=('1 Results'!$L$12+120)/12,Admin!$I$7,IF(U$114&lt;('1 Results'!$L$12+132)/12,Admin!$I$8,""))))</f>
        <v/>
      </c>
      <c r="V62" s="123"/>
      <c r="W62" s="403" t="s">
        <v>233</v>
      </c>
      <c r="X62" s="403"/>
    </row>
    <row r="63" spans="1:24" ht="30" customHeight="1">
      <c r="A63" s="83" t="s">
        <v>232</v>
      </c>
      <c r="B63" s="83" t="s">
        <v>102</v>
      </c>
      <c r="C63" s="404" t="s">
        <v>40</v>
      </c>
      <c r="D63" s="404"/>
      <c r="E63" s="84" t="s">
        <v>5</v>
      </c>
      <c r="F63" s="85" t="s">
        <v>6</v>
      </c>
      <c r="G63" s="85" t="s">
        <v>7</v>
      </c>
      <c r="H63" s="85" t="s">
        <v>8</v>
      </c>
      <c r="I63" s="85" t="s">
        <v>9</v>
      </c>
      <c r="J63" s="85" t="s">
        <v>10</v>
      </c>
      <c r="K63" s="85" t="s">
        <v>11</v>
      </c>
      <c r="L63" s="85" t="s">
        <v>12</v>
      </c>
      <c r="M63" s="85" t="s">
        <v>13</v>
      </c>
      <c r="N63" s="85" t="s">
        <v>14</v>
      </c>
      <c r="O63" s="85" t="s">
        <v>15</v>
      </c>
      <c r="P63" s="85" t="s">
        <v>16</v>
      </c>
      <c r="Q63" s="85" t="s">
        <v>17</v>
      </c>
      <c r="R63" s="85" t="s">
        <v>18</v>
      </c>
      <c r="S63" s="85" t="s">
        <v>19</v>
      </c>
      <c r="T63" s="85" t="s">
        <v>20</v>
      </c>
      <c r="U63" s="85" t="s">
        <v>183</v>
      </c>
      <c r="V63" s="86"/>
      <c r="W63" s="88" t="s">
        <v>73</v>
      </c>
      <c r="X63" s="88" t="s">
        <v>74</v>
      </c>
    </row>
    <row r="64" spans="1:24" ht="27.65" customHeight="1">
      <c r="A64" s="227" t="s">
        <v>379</v>
      </c>
      <c r="B64" s="90" t="s">
        <v>43</v>
      </c>
      <c r="C64" s="391" t="s">
        <v>273</v>
      </c>
      <c r="D64" s="392"/>
      <c r="E64" s="90" t="s">
        <v>274</v>
      </c>
      <c r="F64" s="91"/>
      <c r="G64" s="91"/>
      <c r="H64" s="91"/>
      <c r="I64" s="91"/>
      <c r="J64" s="91">
        <v>50</v>
      </c>
      <c r="K64" s="91">
        <f aca="true" t="shared" si="8" ref="K64:U64">K36</f>
        <v>100</v>
      </c>
      <c r="L64" s="91">
        <f t="shared" si="8"/>
        <v>250</v>
      </c>
      <c r="M64" s="91">
        <f t="shared" si="8"/>
        <v>500</v>
      </c>
      <c r="N64" s="91">
        <f t="shared" si="8"/>
        <v>1000</v>
      </c>
      <c r="O64" s="91">
        <f t="shared" si="8"/>
        <v>2000</v>
      </c>
      <c r="P64" s="91">
        <f t="shared" si="8"/>
        <v>2000</v>
      </c>
      <c r="Q64" s="91">
        <f t="shared" si="8"/>
        <v>2000</v>
      </c>
      <c r="R64" s="91">
        <f t="shared" si="8"/>
        <v>2000</v>
      </c>
      <c r="S64" s="91">
        <f t="shared" si="8"/>
        <v>2000</v>
      </c>
      <c r="T64" s="91">
        <f t="shared" si="8"/>
        <v>2000</v>
      </c>
      <c r="U64" s="91">
        <f t="shared" si="8"/>
        <v>2000</v>
      </c>
      <c r="V64" s="92"/>
      <c r="W64" s="185"/>
      <c r="X64" s="90">
        <f>X36</f>
        <v>2000</v>
      </c>
    </row>
    <row r="65" spans="1:24" ht="26.15" customHeight="1">
      <c r="A65" s="227" t="s">
        <v>283</v>
      </c>
      <c r="B65" s="90" t="s">
        <v>44</v>
      </c>
      <c r="C65" s="391" t="s">
        <v>275</v>
      </c>
      <c r="D65" s="392"/>
      <c r="E65" s="90" t="s">
        <v>276</v>
      </c>
      <c r="F65" s="192"/>
      <c r="G65" s="192"/>
      <c r="H65" s="192"/>
      <c r="I65" s="192"/>
      <c r="J65" s="192">
        <f>'2 Parameters &amp; Assumptions'!$D$39</f>
        <v>282.24</v>
      </c>
      <c r="K65" s="192">
        <f>'2 Parameters &amp; Assumptions'!$D$39</f>
        <v>282.24</v>
      </c>
      <c r="L65" s="192">
        <f aca="true" t="shared" si="9" ref="L65:U65">K65</f>
        <v>282.24</v>
      </c>
      <c r="M65" s="192">
        <f t="shared" si="9"/>
        <v>282.24</v>
      </c>
      <c r="N65" s="192">
        <f t="shared" si="9"/>
        <v>282.24</v>
      </c>
      <c r="O65" s="192">
        <f t="shared" si="9"/>
        <v>282.24</v>
      </c>
      <c r="P65" s="192">
        <f t="shared" si="9"/>
        <v>282.24</v>
      </c>
      <c r="Q65" s="192">
        <f t="shared" si="9"/>
        <v>282.24</v>
      </c>
      <c r="R65" s="192">
        <f t="shared" si="9"/>
        <v>282.24</v>
      </c>
      <c r="S65" s="192">
        <f t="shared" si="9"/>
        <v>282.24</v>
      </c>
      <c r="T65" s="192">
        <f t="shared" si="9"/>
        <v>282.24</v>
      </c>
      <c r="U65" s="192">
        <f t="shared" si="9"/>
        <v>282.24</v>
      </c>
      <c r="V65" s="92"/>
      <c r="W65" s="185"/>
      <c r="X65" s="192">
        <f>'2 Parameters &amp; Assumptions'!$D$39</f>
        <v>282.24</v>
      </c>
    </row>
    <row r="66" spans="1:24" ht="25" customHeight="1">
      <c r="A66" s="227" t="s">
        <v>284</v>
      </c>
      <c r="B66" s="90" t="s">
        <v>45</v>
      </c>
      <c r="C66" s="391" t="s">
        <v>275</v>
      </c>
      <c r="D66" s="392"/>
      <c r="E66" s="135" t="s">
        <v>264</v>
      </c>
      <c r="F66" s="192"/>
      <c r="G66" s="194"/>
      <c r="H66" s="192"/>
      <c r="I66" s="192"/>
      <c r="J66" s="192">
        <f>'2 Parameters &amp; Assumptions'!$D$41</f>
        <v>28.8</v>
      </c>
      <c r="K66" s="192">
        <f>'2 Parameters &amp; Assumptions'!$D$41</f>
        <v>28.8</v>
      </c>
      <c r="L66" s="192">
        <f aca="true" t="shared" si="10" ref="L66:U66">K66</f>
        <v>28.8</v>
      </c>
      <c r="M66" s="192">
        <f t="shared" si="10"/>
        <v>28.8</v>
      </c>
      <c r="N66" s="192">
        <f t="shared" si="10"/>
        <v>28.8</v>
      </c>
      <c r="O66" s="192">
        <f t="shared" si="10"/>
        <v>28.8</v>
      </c>
      <c r="P66" s="192">
        <f t="shared" si="10"/>
        <v>28.8</v>
      </c>
      <c r="Q66" s="192">
        <f t="shared" si="10"/>
        <v>28.8</v>
      </c>
      <c r="R66" s="192">
        <f t="shared" si="10"/>
        <v>28.8</v>
      </c>
      <c r="S66" s="192">
        <f t="shared" si="10"/>
        <v>28.8</v>
      </c>
      <c r="T66" s="192">
        <f t="shared" si="10"/>
        <v>28.8</v>
      </c>
      <c r="U66" s="192">
        <f t="shared" si="10"/>
        <v>28.8</v>
      </c>
      <c r="V66" s="92"/>
      <c r="W66" s="185"/>
      <c r="X66" s="192">
        <f>'2 Parameters &amp; Assumptions'!$D$41</f>
        <v>28.8</v>
      </c>
    </row>
    <row r="67" spans="1:24" ht="15" customHeight="1">
      <c r="A67" s="227"/>
      <c r="B67" s="90"/>
      <c r="C67" s="183"/>
      <c r="D67" s="184"/>
      <c r="E67" s="135"/>
      <c r="F67" s="195"/>
      <c r="G67" s="197"/>
      <c r="H67" s="195"/>
      <c r="I67" s="195"/>
      <c r="J67" s="195"/>
      <c r="K67" s="195"/>
      <c r="L67" s="195"/>
      <c r="M67" s="195"/>
      <c r="N67" s="195"/>
      <c r="O67" s="195"/>
      <c r="P67" s="195"/>
      <c r="Q67" s="195"/>
      <c r="R67" s="195"/>
      <c r="S67" s="195"/>
      <c r="T67" s="195"/>
      <c r="U67" s="195"/>
      <c r="V67" s="92"/>
      <c r="W67" s="185"/>
      <c r="X67" s="90"/>
    </row>
    <row r="68" spans="1:24" ht="27" customHeight="1">
      <c r="A68" s="227" t="s">
        <v>380</v>
      </c>
      <c r="B68" s="90" t="s">
        <v>46</v>
      </c>
      <c r="C68" s="391" t="s">
        <v>273</v>
      </c>
      <c r="D68" s="392"/>
      <c r="E68" s="90" t="s">
        <v>274</v>
      </c>
      <c r="F68" s="91"/>
      <c r="G68" s="91"/>
      <c r="H68" s="91"/>
      <c r="I68" s="91"/>
      <c r="J68" s="91">
        <v>25</v>
      </c>
      <c r="K68" s="91">
        <f aca="true" t="shared" si="11" ref="K68:U68">K40</f>
        <v>50</v>
      </c>
      <c r="L68" s="91">
        <f t="shared" si="11"/>
        <v>100</v>
      </c>
      <c r="M68" s="91">
        <f t="shared" si="11"/>
        <v>250</v>
      </c>
      <c r="N68" s="91">
        <f t="shared" si="11"/>
        <v>500</v>
      </c>
      <c r="O68" s="91">
        <f t="shared" si="11"/>
        <v>1000</v>
      </c>
      <c r="P68" s="91">
        <f t="shared" si="11"/>
        <v>1000</v>
      </c>
      <c r="Q68" s="91">
        <f t="shared" si="11"/>
        <v>1000</v>
      </c>
      <c r="R68" s="91">
        <f t="shared" si="11"/>
        <v>1000</v>
      </c>
      <c r="S68" s="91">
        <f t="shared" si="11"/>
        <v>1000</v>
      </c>
      <c r="T68" s="91">
        <f t="shared" si="11"/>
        <v>1000</v>
      </c>
      <c r="U68" s="91">
        <f t="shared" si="11"/>
        <v>1000</v>
      </c>
      <c r="V68" s="92"/>
      <c r="W68" s="185"/>
      <c r="X68" s="90">
        <f>X40</f>
        <v>1000</v>
      </c>
    </row>
    <row r="69" spans="1:24" ht="28.5" customHeight="1">
      <c r="A69" s="227" t="s">
        <v>283</v>
      </c>
      <c r="B69" s="90" t="s">
        <v>47</v>
      </c>
      <c r="C69" s="391" t="s">
        <v>275</v>
      </c>
      <c r="D69" s="392"/>
      <c r="E69" s="90" t="s">
        <v>276</v>
      </c>
      <c r="F69" s="192"/>
      <c r="G69" s="192"/>
      <c r="H69" s="192"/>
      <c r="I69" s="192"/>
      <c r="J69" s="192">
        <f>'2 Parameters &amp; Assumptions'!$D$55</f>
        <v>1008</v>
      </c>
      <c r="K69" s="192">
        <f>'2 Parameters &amp; Assumptions'!$D$55</f>
        <v>1008</v>
      </c>
      <c r="L69" s="192">
        <f aca="true" t="shared" si="12" ref="L69:U70">K69</f>
        <v>1008</v>
      </c>
      <c r="M69" s="192">
        <f t="shared" si="12"/>
        <v>1008</v>
      </c>
      <c r="N69" s="192">
        <f t="shared" si="12"/>
        <v>1008</v>
      </c>
      <c r="O69" s="192">
        <f t="shared" si="12"/>
        <v>1008</v>
      </c>
      <c r="P69" s="192">
        <f t="shared" si="12"/>
        <v>1008</v>
      </c>
      <c r="Q69" s="192">
        <f t="shared" si="12"/>
        <v>1008</v>
      </c>
      <c r="R69" s="192">
        <f t="shared" si="12"/>
        <v>1008</v>
      </c>
      <c r="S69" s="192">
        <f t="shared" si="12"/>
        <v>1008</v>
      </c>
      <c r="T69" s="192">
        <f t="shared" si="12"/>
        <v>1008</v>
      </c>
      <c r="U69" s="192">
        <f t="shared" si="12"/>
        <v>1008</v>
      </c>
      <c r="V69" s="92"/>
      <c r="W69" s="185"/>
      <c r="X69" s="192">
        <f>'2 Parameters &amp; Assumptions'!$D$55</f>
        <v>1008</v>
      </c>
    </row>
    <row r="70" spans="1:24" ht="29.15" customHeight="1">
      <c r="A70" s="227" t="s">
        <v>284</v>
      </c>
      <c r="B70" s="90" t="s">
        <v>48</v>
      </c>
      <c r="C70" s="391" t="s">
        <v>275</v>
      </c>
      <c r="D70" s="392"/>
      <c r="E70" s="135" t="s">
        <v>264</v>
      </c>
      <c r="F70" s="192"/>
      <c r="G70" s="192"/>
      <c r="H70" s="192"/>
      <c r="I70" s="192"/>
      <c r="J70" s="192">
        <f>'2 Parameters &amp; Assumptions'!$D$57</f>
        <v>102.4</v>
      </c>
      <c r="K70" s="192">
        <f>'2 Parameters &amp; Assumptions'!$D$57</f>
        <v>102.4</v>
      </c>
      <c r="L70" s="192">
        <f t="shared" si="12"/>
        <v>102.4</v>
      </c>
      <c r="M70" s="192">
        <f t="shared" si="12"/>
        <v>102.4</v>
      </c>
      <c r="N70" s="192">
        <f t="shared" si="12"/>
        <v>102.4</v>
      </c>
      <c r="O70" s="192">
        <f t="shared" si="12"/>
        <v>102.4</v>
      </c>
      <c r="P70" s="192">
        <f t="shared" si="12"/>
        <v>102.4</v>
      </c>
      <c r="Q70" s="192">
        <f t="shared" si="12"/>
        <v>102.4</v>
      </c>
      <c r="R70" s="192">
        <f t="shared" si="12"/>
        <v>102.4</v>
      </c>
      <c r="S70" s="192">
        <f t="shared" si="12"/>
        <v>102.4</v>
      </c>
      <c r="T70" s="192">
        <f t="shared" si="12"/>
        <v>102.4</v>
      </c>
      <c r="U70" s="192">
        <f t="shared" si="12"/>
        <v>102.4</v>
      </c>
      <c r="V70" s="92"/>
      <c r="W70" s="185"/>
      <c r="X70" s="192">
        <f>'2 Parameters &amp; Assumptions'!$D$57</f>
        <v>102.4</v>
      </c>
    </row>
    <row r="71" spans="1:24" ht="15" customHeight="1">
      <c r="A71" s="227"/>
      <c r="B71" s="90"/>
      <c r="C71" s="391"/>
      <c r="D71" s="392"/>
      <c r="E71" s="90"/>
      <c r="F71" s="90"/>
      <c r="G71" s="90"/>
      <c r="H71" s="90"/>
      <c r="I71" s="90"/>
      <c r="J71" s="90"/>
      <c r="K71" s="90"/>
      <c r="L71" s="90"/>
      <c r="M71" s="90"/>
      <c r="N71" s="90"/>
      <c r="O71" s="90"/>
      <c r="P71" s="90"/>
      <c r="Q71" s="90"/>
      <c r="R71" s="90"/>
      <c r="S71" s="90"/>
      <c r="T71" s="90"/>
      <c r="U71" s="90"/>
      <c r="V71" s="92"/>
      <c r="W71" s="185"/>
      <c r="X71" s="90"/>
    </row>
    <row r="72" spans="1:24" ht="40" customHeight="1">
      <c r="A72" s="227" t="s">
        <v>340</v>
      </c>
      <c r="B72" s="90" t="s">
        <v>49</v>
      </c>
      <c r="C72" s="391" t="s">
        <v>275</v>
      </c>
      <c r="D72" s="392"/>
      <c r="E72" s="71" t="s">
        <v>258</v>
      </c>
      <c r="F72" s="90">
        <f>'2 Parameters &amp; Assumptions'!$D$23</f>
        <v>0.20032941176470584</v>
      </c>
      <c r="G72" s="193">
        <f>F72*(1-'2 Parameters &amp; Assumptions'!$D$24/100)</f>
        <v>0.19932776470588232</v>
      </c>
      <c r="H72" s="193">
        <f>G72*(1-'2 Parameters &amp; Assumptions'!$D$24/100)</f>
        <v>0.1983311258823529</v>
      </c>
      <c r="I72" s="193">
        <f>H72*(1-'2 Parameters &amp; Assumptions'!$D$24/100)</f>
        <v>0.19733947025294116</v>
      </c>
      <c r="J72" s="193">
        <f>I72*(1-'2 Parameters &amp; Assumptions'!$D$24/100)</f>
        <v>0.19635277290167644</v>
      </c>
      <c r="K72" s="193">
        <f>J72*(1-'2 Parameters &amp; Assumptions'!$D$24/100)</f>
        <v>0.19537100903716806</v>
      </c>
      <c r="L72" s="193">
        <f>K72*(1-'2 Parameters &amp; Assumptions'!$D$24/100)</f>
        <v>0.1943941539919822</v>
      </c>
      <c r="M72" s="193">
        <f>L72*(1-'2 Parameters &amp; Assumptions'!$D$24/100)</f>
        <v>0.1934221832220223</v>
      </c>
      <c r="N72" s="193">
        <f>M72*(1-'2 Parameters &amp; Assumptions'!$D$24/100)</f>
        <v>0.19245507230591216</v>
      </c>
      <c r="O72" s="193">
        <f>N72*(1-'2 Parameters &amp; Assumptions'!$D$24/100)</f>
        <v>0.1914927969443826</v>
      </c>
      <c r="P72" s="193">
        <f>O72*(1-'2 Parameters &amp; Assumptions'!$D$24/100)</f>
        <v>0.19053533295966069</v>
      </c>
      <c r="Q72" s="193">
        <f>P72*(1-'2 Parameters &amp; Assumptions'!$D$24/100)</f>
        <v>0.18958265629486237</v>
      </c>
      <c r="R72" s="193">
        <f>Q72*(1-'2 Parameters &amp; Assumptions'!$D$24/100)</f>
        <v>0.18863474301338806</v>
      </c>
      <c r="S72" s="193">
        <f>R72*(1-'2 Parameters &amp; Assumptions'!$D$24/100)</f>
        <v>0.18769156929832112</v>
      </c>
      <c r="T72" s="193">
        <f>S72*(1-'2 Parameters &amp; Assumptions'!$D$24/100)</f>
        <v>0.18675311145182952</v>
      </c>
      <c r="U72" s="193">
        <f>T72*(1-'2 Parameters &amp; Assumptions'!$D$24/100)</f>
        <v>0.18581934589457036</v>
      </c>
      <c r="V72" s="92"/>
      <c r="W72" s="185"/>
      <c r="X72" s="193">
        <f>AVERAGE(G72:U72)</f>
        <v>0.19250020721046346</v>
      </c>
    </row>
    <row r="73" spans="1:24" ht="15" customHeight="1">
      <c r="A73" s="227" t="s">
        <v>280</v>
      </c>
      <c r="B73" s="90" t="s">
        <v>50</v>
      </c>
      <c r="C73" s="391" t="s">
        <v>275</v>
      </c>
      <c r="D73" s="392"/>
      <c r="E73" s="71" t="s">
        <v>259</v>
      </c>
      <c r="F73" s="90">
        <f>'2 Parameters &amp; Assumptions'!$D$21</f>
        <v>0.65</v>
      </c>
      <c r="G73" s="193">
        <f>F73*(1-'2 Parameters &amp; Assumptions'!$D$24/100)</f>
        <v>0.64675</v>
      </c>
      <c r="H73" s="193">
        <f>G73*(1-'2 Parameters &amp; Assumptions'!$D$24/100)</f>
        <v>0.64351625</v>
      </c>
      <c r="I73" s="193">
        <f>H73*(1-'2 Parameters &amp; Assumptions'!$D$24/100)</f>
        <v>0.64029866875</v>
      </c>
      <c r="J73" s="193">
        <f>I73*(1-'2 Parameters &amp; Assumptions'!$D$24/100)</f>
        <v>0.63709717540625</v>
      </c>
      <c r="K73" s="193">
        <f>J73*(1-'2 Parameters &amp; Assumptions'!$D$24/100)</f>
        <v>0.6339116895292187</v>
      </c>
      <c r="L73" s="193">
        <f>K73*(1-'2 Parameters &amp; Assumptions'!$D$24/100)</f>
        <v>0.6307421310815726</v>
      </c>
      <c r="M73" s="193">
        <f>L73*(1-'2 Parameters &amp; Assumptions'!$D$24/100)</f>
        <v>0.6275884204261648</v>
      </c>
      <c r="N73" s="193">
        <f>M73*(1-'2 Parameters &amp; Assumptions'!$D$24/100)</f>
        <v>0.624450478324034</v>
      </c>
      <c r="O73" s="193">
        <f>N73*(1-'2 Parameters &amp; Assumptions'!$D$24/100)</f>
        <v>0.6213282259324139</v>
      </c>
      <c r="P73" s="193">
        <f>O73*(1-'2 Parameters &amp; Assumptions'!$D$24/100)</f>
        <v>0.6182215848027518</v>
      </c>
      <c r="Q73" s="193">
        <f>P73*(1-'2 Parameters &amp; Assumptions'!$D$24/100)</f>
        <v>0.615130476878738</v>
      </c>
      <c r="R73" s="193">
        <f>Q73*(1-'2 Parameters &amp; Assumptions'!$D$24/100)</f>
        <v>0.6120548244943443</v>
      </c>
      <c r="S73" s="193">
        <f>R73*(1-'2 Parameters &amp; Assumptions'!$D$24/100)</f>
        <v>0.6089945503718727</v>
      </c>
      <c r="T73" s="193">
        <f>S73*(1-'2 Parameters &amp; Assumptions'!$D$24/100)</f>
        <v>0.6059495776200133</v>
      </c>
      <c r="U73" s="193">
        <f>T73*(1-'2 Parameters &amp; Assumptions'!$D$24/100)</f>
        <v>0.6029198297319133</v>
      </c>
      <c r="V73" s="92"/>
      <c r="W73" s="185"/>
      <c r="X73" s="193">
        <f>AVERAGE(G73:U73)</f>
        <v>0.6245969255566192</v>
      </c>
    </row>
    <row r="74" spans="1:24" ht="15" customHeight="1">
      <c r="A74" s="242" t="s">
        <v>106</v>
      </c>
      <c r="B74" s="90" t="s">
        <v>52</v>
      </c>
      <c r="C74" s="393" t="s">
        <v>378</v>
      </c>
      <c r="D74" s="394"/>
      <c r="E74" s="95" t="s">
        <v>136</v>
      </c>
      <c r="F74" s="96">
        <f aca="true" t="shared" si="13" ref="F74:U74">F64*(F65*F72+F66*F73)+F68*(F69*F72+F70*F73)</f>
        <v>0</v>
      </c>
      <c r="G74" s="96">
        <f t="shared" si="13"/>
        <v>0</v>
      </c>
      <c r="H74" s="96">
        <f t="shared" si="13"/>
        <v>0</v>
      </c>
      <c r="I74" s="96">
        <f t="shared" si="13"/>
        <v>0</v>
      </c>
      <c r="J74" s="96">
        <f t="shared" si="13"/>
        <v>10267.408909935704</v>
      </c>
      <c r="K74" s="96">
        <f t="shared" si="13"/>
        <v>20432.14373077205</v>
      </c>
      <c r="L74" s="96">
        <f t="shared" si="13"/>
        <v>44311.524994128704</v>
      </c>
      <c r="M74" s="96">
        <f t="shared" si="13"/>
        <v>101141.66548528799</v>
      </c>
      <c r="N74" s="96">
        <f t="shared" si="13"/>
        <v>201271.9143157231</v>
      </c>
      <c r="O74" s="96">
        <f t="shared" si="13"/>
        <v>400531.109488289</v>
      </c>
      <c r="P74" s="96">
        <f t="shared" si="13"/>
        <v>398528.45394084754</v>
      </c>
      <c r="Q74" s="96">
        <f t="shared" si="13"/>
        <v>396535.8116711433</v>
      </c>
      <c r="R74" s="96">
        <f t="shared" si="13"/>
        <v>394553.13261278754</v>
      </c>
      <c r="S74" s="96">
        <f t="shared" si="13"/>
        <v>392580.36694972357</v>
      </c>
      <c r="T74" s="96">
        <f t="shared" si="13"/>
        <v>390617.465114975</v>
      </c>
      <c r="U74" s="96">
        <f t="shared" si="13"/>
        <v>388664.37778940017</v>
      </c>
      <c r="V74" s="92"/>
      <c r="W74" s="96">
        <f>X74/20</f>
        <v>402638.2339233687</v>
      </c>
      <c r="X74" s="96">
        <f>(X64*(X65*X72+X66*X73)+X68*(X69*X72+X70*X73))*20</f>
        <v>8052764.678467373</v>
      </c>
    </row>
    <row r="75" spans="1:24" ht="15" customHeight="1">
      <c r="A75" s="97"/>
      <c r="B75" s="98"/>
      <c r="C75" s="99"/>
      <c r="D75" s="99"/>
      <c r="E75" s="99"/>
      <c r="F75" s="99"/>
      <c r="G75" s="99"/>
      <c r="H75" s="99"/>
      <c r="I75" s="112"/>
      <c r="J75" s="99"/>
      <c r="K75" s="101"/>
      <c r="L75" s="101"/>
      <c r="M75" s="101"/>
      <c r="N75" s="101"/>
      <c r="O75" s="101"/>
      <c r="P75" s="101"/>
      <c r="Q75" s="101"/>
      <c r="R75" s="101"/>
      <c r="S75" s="101"/>
      <c r="T75" s="101"/>
      <c r="U75" s="101"/>
      <c r="V75" s="99"/>
      <c r="W75" s="101"/>
      <c r="X75" s="101"/>
    </row>
    <row r="76" spans="1:24" ht="15" customHeight="1">
      <c r="A76" s="102"/>
      <c r="B76" s="103" t="s">
        <v>55</v>
      </c>
      <c r="C76" s="105"/>
      <c r="D76" s="99" t="s">
        <v>71</v>
      </c>
      <c r="E76" s="104" t="s">
        <v>137</v>
      </c>
      <c r="F76" s="189">
        <f>F74</f>
        <v>0</v>
      </c>
      <c r="G76" s="189">
        <f>G74</f>
        <v>0</v>
      </c>
      <c r="H76" s="189">
        <f aca="true" t="shared" si="14" ref="H76:U76">H74</f>
        <v>0</v>
      </c>
      <c r="I76" s="189">
        <f t="shared" si="14"/>
        <v>0</v>
      </c>
      <c r="J76" s="189">
        <f t="shared" si="14"/>
        <v>10267.408909935704</v>
      </c>
      <c r="K76" s="189">
        <f t="shared" si="14"/>
        <v>20432.14373077205</v>
      </c>
      <c r="L76" s="189">
        <f t="shared" si="14"/>
        <v>44311.524994128704</v>
      </c>
      <c r="M76" s="189">
        <f t="shared" si="14"/>
        <v>101141.66548528799</v>
      </c>
      <c r="N76" s="189">
        <f t="shared" si="14"/>
        <v>201271.9143157231</v>
      </c>
      <c r="O76" s="189">
        <f t="shared" si="14"/>
        <v>400531.109488289</v>
      </c>
      <c r="P76" s="189">
        <f t="shared" si="14"/>
        <v>398528.45394084754</v>
      </c>
      <c r="Q76" s="189">
        <f t="shared" si="14"/>
        <v>396535.8116711433</v>
      </c>
      <c r="R76" s="189">
        <f t="shared" si="14"/>
        <v>394553.13261278754</v>
      </c>
      <c r="S76" s="189">
        <f t="shared" si="14"/>
        <v>392580.36694972357</v>
      </c>
      <c r="T76" s="189">
        <f t="shared" si="14"/>
        <v>390617.465114975</v>
      </c>
      <c r="U76" s="189">
        <f t="shared" si="14"/>
        <v>388664.37778940017</v>
      </c>
      <c r="V76" s="99"/>
      <c r="W76" s="189">
        <f>W74</f>
        <v>402638.2339233687</v>
      </c>
      <c r="X76" s="189">
        <f>X74</f>
        <v>8052764.678467373</v>
      </c>
    </row>
    <row r="77" spans="1:24" ht="15" customHeight="1">
      <c r="A77" s="102"/>
      <c r="B77" s="103" t="s">
        <v>55</v>
      </c>
      <c r="C77" s="105"/>
      <c r="D77" s="99" t="s">
        <v>182</v>
      </c>
      <c r="E77" s="104" t="s">
        <v>138</v>
      </c>
      <c r="F77" s="189">
        <f>F76</f>
        <v>0</v>
      </c>
      <c r="G77" s="189">
        <f>F77+G76</f>
        <v>0</v>
      </c>
      <c r="H77" s="189">
        <f aca="true" t="shared" si="15" ref="H77:U77">G77+H76</f>
        <v>0</v>
      </c>
      <c r="I77" s="189">
        <f t="shared" si="15"/>
        <v>0</v>
      </c>
      <c r="J77" s="189">
        <f t="shared" si="15"/>
        <v>10267.408909935704</v>
      </c>
      <c r="K77" s="189">
        <f t="shared" si="15"/>
        <v>30699.552640707756</v>
      </c>
      <c r="L77" s="189">
        <f t="shared" si="15"/>
        <v>75011.07763483646</v>
      </c>
      <c r="M77" s="189">
        <f t="shared" si="15"/>
        <v>176152.74312012445</v>
      </c>
      <c r="N77" s="189">
        <f t="shared" si="15"/>
        <v>377424.65743584756</v>
      </c>
      <c r="O77" s="189">
        <f t="shared" si="15"/>
        <v>777955.7669241366</v>
      </c>
      <c r="P77" s="189">
        <f t="shared" si="15"/>
        <v>1176484.2208649842</v>
      </c>
      <c r="Q77" s="189">
        <f t="shared" si="15"/>
        <v>1573020.0325361276</v>
      </c>
      <c r="R77" s="189">
        <f t="shared" si="15"/>
        <v>1967573.1651489153</v>
      </c>
      <c r="S77" s="189">
        <f t="shared" si="15"/>
        <v>2360153.532098639</v>
      </c>
      <c r="T77" s="189">
        <f t="shared" si="15"/>
        <v>2750770.9972136137</v>
      </c>
      <c r="U77" s="189">
        <f t="shared" si="15"/>
        <v>3139435.3750030138</v>
      </c>
      <c r="V77" s="99"/>
      <c r="W77" s="106" t="s">
        <v>137</v>
      </c>
      <c r="X77" s="106" t="s">
        <v>138</v>
      </c>
    </row>
    <row r="78" spans="1:24" ht="15" customHeight="1">
      <c r="A78" s="107"/>
      <c r="B78" s="108" t="s">
        <v>41</v>
      </c>
      <c r="C78" s="99"/>
      <c r="D78" s="99"/>
      <c r="E78" s="99"/>
      <c r="F78" s="99"/>
      <c r="G78" s="99"/>
      <c r="H78" s="99"/>
      <c r="I78" s="99"/>
      <c r="J78" s="99"/>
      <c r="K78" s="99"/>
      <c r="L78" s="99"/>
      <c r="M78" s="99"/>
      <c r="N78" s="99"/>
      <c r="O78" s="99"/>
      <c r="P78" s="99"/>
      <c r="Q78" s="99"/>
      <c r="R78" s="99"/>
      <c r="S78" s="226"/>
      <c r="T78" s="99"/>
      <c r="U78" s="99"/>
      <c r="V78" s="99"/>
      <c r="W78" s="99"/>
      <c r="X78" s="15"/>
    </row>
    <row r="79" spans="1:24" ht="15" customHeight="1">
      <c r="A79" s="109"/>
      <c r="B79" s="110" t="s">
        <v>55</v>
      </c>
      <c r="C79" s="402" t="s">
        <v>140</v>
      </c>
      <c r="D79" s="402"/>
      <c r="E79" s="402"/>
      <c r="F79" s="111"/>
      <c r="G79" s="111"/>
      <c r="H79" s="111"/>
      <c r="I79" s="111"/>
      <c r="J79" s="111"/>
      <c r="K79" s="111"/>
      <c r="L79" s="99"/>
      <c r="M79" s="99"/>
      <c r="N79" s="99"/>
      <c r="O79" s="99"/>
      <c r="P79" s="99"/>
      <c r="Q79" s="99"/>
      <c r="R79" s="99"/>
      <c r="S79" s="226"/>
      <c r="T79" s="99"/>
      <c r="U79" s="99"/>
      <c r="V79" s="99"/>
      <c r="W79" s="99"/>
      <c r="X79" s="15"/>
    </row>
    <row r="80" spans="1:24" ht="1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row>
    <row r="81" spans="1:24" ht="12.75">
      <c r="A81" s="54" t="s">
        <v>57</v>
      </c>
      <c r="B81" s="42"/>
      <c r="C81" s="42"/>
      <c r="D81" s="42"/>
      <c r="E81" s="42"/>
      <c r="F81" s="42"/>
      <c r="G81" s="42"/>
      <c r="H81" s="42"/>
      <c r="I81" s="42"/>
      <c r="J81" s="42"/>
      <c r="K81" s="42"/>
      <c r="L81" s="42"/>
      <c r="M81" s="42"/>
      <c r="N81" s="42"/>
      <c r="O81" s="42"/>
      <c r="P81" s="42"/>
      <c r="Q81" s="42"/>
      <c r="R81" s="42"/>
      <c r="S81" s="42"/>
      <c r="T81" s="42"/>
      <c r="U81" s="42"/>
      <c r="V81" s="42"/>
      <c r="W81" s="42"/>
      <c r="X81" s="42"/>
    </row>
    <row r="82" spans="1:24" ht="15" customHeight="1">
      <c r="A82" s="75"/>
      <c r="B82" s="75"/>
      <c r="C82" s="75"/>
      <c r="D82" s="75"/>
      <c r="E82" s="75"/>
      <c r="F82" s="75"/>
      <c r="G82" s="75"/>
      <c r="H82" s="75"/>
      <c r="I82" s="75"/>
      <c r="J82" s="75"/>
      <c r="K82" s="75"/>
      <c r="L82" s="75"/>
      <c r="M82" s="75"/>
      <c r="N82" s="75"/>
      <c r="O82" s="75"/>
      <c r="P82" s="75"/>
      <c r="Q82" s="75"/>
      <c r="R82" s="75"/>
      <c r="S82" s="15"/>
      <c r="T82" s="15"/>
      <c r="U82" s="15"/>
      <c r="V82" s="15"/>
      <c r="W82" s="15"/>
      <c r="X82" s="15"/>
    </row>
    <row r="83" spans="1:24" ht="60" customHeight="1">
      <c r="A83" s="358" t="s">
        <v>418</v>
      </c>
      <c r="B83" s="358"/>
      <c r="C83" s="358"/>
      <c r="D83" s="358"/>
      <c r="E83" s="358"/>
      <c r="F83" s="358"/>
      <c r="G83" s="358"/>
      <c r="H83" s="358"/>
      <c r="I83" s="358"/>
      <c r="J83" s="358"/>
      <c r="K83" s="358"/>
      <c r="L83" s="358"/>
      <c r="M83" s="358"/>
      <c r="N83" s="358"/>
      <c r="O83" s="358"/>
      <c r="P83" s="358"/>
      <c r="Q83" s="358"/>
      <c r="R83" s="358"/>
      <c r="S83" s="358"/>
      <c r="T83" s="358"/>
      <c r="U83" s="358"/>
      <c r="V83" s="75"/>
      <c r="W83" s="75"/>
      <c r="X83" s="75"/>
    </row>
    <row r="84" spans="1:24" ht="15" customHeight="1">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row>
    <row r="85" spans="1:24" ht="15" customHeight="1">
      <c r="A85" s="390" t="s">
        <v>108</v>
      </c>
      <c r="B85" s="390"/>
      <c r="C85" s="390"/>
      <c r="D85" s="390"/>
      <c r="E85" s="390"/>
      <c r="F85" s="390"/>
      <c r="G85" s="390"/>
      <c r="H85" s="390"/>
      <c r="I85" s="390"/>
      <c r="J85" s="390"/>
      <c r="K85" s="390"/>
      <c r="L85" s="390"/>
      <c r="M85" s="390"/>
      <c r="N85" s="390"/>
      <c r="O85" s="390"/>
      <c r="P85" s="390"/>
      <c r="Q85" s="390"/>
      <c r="R85" s="390"/>
      <c r="S85" s="390"/>
      <c r="T85" s="390"/>
      <c r="U85" s="390"/>
      <c r="V85" s="150"/>
      <c r="W85" s="150"/>
      <c r="X85" s="150"/>
    </row>
    <row r="86" spans="1:24" ht="90" customHeight="1">
      <c r="A86" s="379" t="s">
        <v>294</v>
      </c>
      <c r="B86" s="380"/>
      <c r="C86" s="380"/>
      <c r="D86" s="380"/>
      <c r="E86" s="380"/>
      <c r="F86" s="380"/>
      <c r="G86" s="380"/>
      <c r="H86" s="380"/>
      <c r="I86" s="380"/>
      <c r="J86" s="380"/>
      <c r="K86" s="380"/>
      <c r="L86" s="380"/>
      <c r="M86" s="380"/>
      <c r="N86" s="380"/>
      <c r="O86" s="380"/>
      <c r="P86" s="380"/>
      <c r="Q86" s="380"/>
      <c r="R86" s="380"/>
      <c r="S86" s="380"/>
      <c r="T86" s="380"/>
      <c r="U86" s="381"/>
      <c r="V86" s="166"/>
      <c r="W86" s="166"/>
      <c r="X86" s="15"/>
    </row>
    <row r="87" spans="1:24" ht="15" customHeight="1">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row>
    <row r="88" spans="1:24" ht="15" customHeight="1">
      <c r="A88" s="385" t="s">
        <v>238</v>
      </c>
      <c r="B88" s="385"/>
      <c r="C88" s="385"/>
      <c r="D88" s="385"/>
      <c r="E88" s="385"/>
      <c r="F88" s="385"/>
      <c r="G88" s="385"/>
      <c r="H88" s="385"/>
      <c r="I88" s="385"/>
      <c r="J88" s="385"/>
      <c r="K88" s="385"/>
      <c r="L88" s="385"/>
      <c r="M88" s="385"/>
      <c r="N88" s="385"/>
      <c r="O88" s="385"/>
      <c r="P88" s="385"/>
      <c r="Q88" s="385"/>
      <c r="R88" s="385"/>
      <c r="S88" s="385"/>
      <c r="T88" s="385"/>
      <c r="U88" s="385"/>
      <c r="V88" s="165"/>
      <c r="W88" s="165"/>
      <c r="X88" s="165"/>
    </row>
    <row r="89" spans="1:24" ht="15" customHeight="1">
      <c r="A89" s="165"/>
      <c r="B89" s="165"/>
      <c r="C89" s="165"/>
      <c r="D89" s="165"/>
      <c r="E89" s="165"/>
      <c r="F89" s="80"/>
      <c r="G89" s="80"/>
      <c r="H89" s="80"/>
      <c r="I89" s="80"/>
      <c r="J89" s="80"/>
      <c r="K89" s="80"/>
      <c r="L89" s="80"/>
      <c r="M89" s="80"/>
      <c r="N89" s="80"/>
      <c r="O89" s="80"/>
      <c r="P89" s="80"/>
      <c r="Q89" s="80"/>
      <c r="R89" s="80"/>
      <c r="S89" s="80"/>
      <c r="T89" s="80"/>
      <c r="U89" s="80"/>
      <c r="V89" s="165"/>
      <c r="W89" s="165"/>
      <c r="X89" s="165"/>
    </row>
    <row r="90" spans="1:24" s="82" customFormat="1" ht="45" customHeight="1">
      <c r="A90" s="81"/>
      <c r="B90" s="81"/>
      <c r="C90" s="81"/>
      <c r="D90" s="81"/>
      <c r="E90" s="81"/>
      <c r="F90" s="136" t="str">
        <f>IF(F$114&lt;='1 Results'!$L$12/12,Admin!$I$5,IF(F$114&lt;'1 Results'!$L$12/12+1,Admin!$I$6,IF(F$114&lt;=('1 Results'!$L$12+120)/12,Admin!$I$7,IF(F$114&lt;('1 Results'!$L$12+132)/12,Admin!$I$8,""))))</f>
        <v>NSP implementation</v>
      </c>
      <c r="G90" s="136" t="str">
        <f>IF(G$114&lt;='1 Results'!$L$12/12,Admin!$I$5,IF(G$114&lt;'1 Results'!$L$12/12+1,Admin!$I$6,IF(G$114&lt;=('1 Results'!$L$12+120)/12,Admin!$I$7,IF(G$114&lt;('1 Results'!$L$12+132)/12,Admin!$I$8,""))))</f>
        <v>NSP implementation</v>
      </c>
      <c r="H90" s="136" t="str">
        <f>IF(H$114&lt;='1 Results'!$L$12/12,Admin!$I$5,IF(H$114&lt;'1 Results'!$L$12/12+1,Admin!$I$6,IF(H$114&lt;=('1 Results'!$L$12+120)/12,Admin!$I$7,IF(H$114&lt;('1 Results'!$L$12+132)/12,Admin!$I$8,""))))</f>
        <v>NSP implementation</v>
      </c>
      <c r="I90" s="136" t="str">
        <f>IF(I$114&lt;='1 Results'!$L$12/12,Admin!$I$5,IF(I$114&lt;'1 Results'!$L$12/12+1,Admin!$I$6,IF(I$114&lt;=('1 Results'!$L$12+120)/12,Admin!$I$7,IF(I$114&lt;('1 Results'!$L$12+132)/12,Admin!$I$8,""))))</f>
        <v>NSP implementation</v>
      </c>
      <c r="J90" s="136" t="str">
        <f>IF(J$114&lt;='1 Results'!$L$12/12,Admin!$I$5,IF(J$114&lt;'1 Results'!$L$12/12+1,Admin!$I$6,IF(J$114&lt;=('1 Results'!$L$12+120)/12,Admin!$I$7,IF(J$114&lt;('1 Results'!$L$12+132)/12,Admin!$I$8,""))))</f>
        <v>NSP implementation / period after NSP end</v>
      </c>
      <c r="K90" s="136" t="str">
        <f>IF(K$114&lt;='1 Results'!$L$12/12,Admin!$I$5,IF(K$114&lt;'1 Results'!$L$12/12+1,Admin!$I$6,IF(K$114&lt;=('1 Results'!$L$12+120)/12,Admin!$I$7,IF(K$114&lt;('1 Results'!$L$12+132)/12,Admin!$I$8,""))))</f>
        <v>10 years after NSP end</v>
      </c>
      <c r="L90" s="136" t="str">
        <f>IF(L$114&lt;='1 Results'!$L$12/12,Admin!$I$5,IF(L$114&lt;'1 Results'!$L$12/12+1,Admin!$I$6,IF(L$114&lt;=('1 Results'!$L$12+120)/12,Admin!$I$7,IF(L$114&lt;('1 Results'!$L$12+132)/12,Admin!$I$8,""))))</f>
        <v>10 years after NSP end</v>
      </c>
      <c r="M90" s="136" t="str">
        <f>IF(M$114&lt;='1 Results'!$L$12/12,Admin!$I$5,IF(M$114&lt;'1 Results'!$L$12/12+1,Admin!$I$6,IF(M$114&lt;=('1 Results'!$L$12+120)/12,Admin!$I$7,IF(M$114&lt;('1 Results'!$L$12+132)/12,Admin!$I$8,""))))</f>
        <v>10 years after NSP end</v>
      </c>
      <c r="N90" s="136" t="str">
        <f>IF(N$114&lt;='1 Results'!$L$12/12,Admin!$I$5,IF(N$114&lt;'1 Results'!$L$12/12+1,Admin!$I$6,IF(N$114&lt;=('1 Results'!$L$12+120)/12,Admin!$I$7,IF(N$114&lt;('1 Results'!$L$12+132)/12,Admin!$I$8,""))))</f>
        <v>10 years after NSP end</v>
      </c>
      <c r="O90" s="136" t="str">
        <f>IF(O$114&lt;='1 Results'!$L$12/12,Admin!$I$5,IF(O$114&lt;'1 Results'!$L$12/12+1,Admin!$I$6,IF(O$114&lt;=('1 Results'!$L$12+120)/12,Admin!$I$7,IF(O$114&lt;('1 Results'!$L$12+132)/12,Admin!$I$8,""))))</f>
        <v>10 years after NSP end</v>
      </c>
      <c r="P90" s="136" t="str">
        <f>IF(P$114&lt;='1 Results'!$L$12/12,Admin!$I$5,IF(P$114&lt;'1 Results'!$L$12/12+1,Admin!$I$6,IF(P$114&lt;=('1 Results'!$L$12+120)/12,Admin!$I$7,IF(P$114&lt;('1 Results'!$L$12+132)/12,Admin!$I$8,""))))</f>
        <v>10 years after NSP end</v>
      </c>
      <c r="Q90" s="136" t="str">
        <f>IF(Q$114&lt;='1 Results'!$L$12/12,Admin!$I$5,IF(Q$114&lt;'1 Results'!$L$12/12+1,Admin!$I$6,IF(Q$114&lt;=('1 Results'!$L$12+120)/12,Admin!$I$7,IF(Q$114&lt;('1 Results'!$L$12+132)/12,Admin!$I$8,""))))</f>
        <v>10 years after NSP end</v>
      </c>
      <c r="R90" s="136" t="str">
        <f>IF(R$114&lt;='1 Results'!$L$12/12,Admin!$I$5,IF(R$114&lt;'1 Results'!$L$12/12+1,Admin!$I$6,IF(R$114&lt;=('1 Results'!$L$12+120)/12,Admin!$I$7,IF(R$114&lt;('1 Results'!$L$12+132)/12,Admin!$I$8,""))))</f>
        <v>10 years after NSP end</v>
      </c>
      <c r="S90" s="136" t="str">
        <f>IF(S$114&lt;='1 Results'!$L$12/12,Admin!$I$5,IF(S$114&lt;'1 Results'!$L$12/12+1,Admin!$I$6,IF(S$114&lt;=('1 Results'!$L$12+120)/12,Admin!$I$7,IF(S$114&lt;('1 Results'!$L$12+132)/12,Admin!$I$8,""))))</f>
        <v>10 years after NSP end</v>
      </c>
      <c r="T90" s="136" t="str">
        <f>IF(T$114&lt;='1 Results'!$L$12/12,Admin!$I$5,IF(T$114&lt;'1 Results'!$L$12/12+1,Admin!$I$6,IF(T$114&lt;=('1 Results'!$L$12+120)/12,Admin!$I$7,IF(T$114&lt;('1 Results'!$L$12+132)/12,Admin!$I$8,""))))</f>
        <v xml:space="preserve">Period after NSP end </v>
      </c>
      <c r="U90" s="136" t="str">
        <f>IF(U$114&lt;='1 Results'!$L$12/12,Admin!$I$5,IF(U$114&lt;'1 Results'!$L$12/12+1,Admin!$I$6,IF(U$114&lt;=('1 Results'!$L$12+120)/12,Admin!$I$7,IF(U$114&lt;('1 Results'!$L$12+132)/12,Admin!$I$8,""))))</f>
        <v/>
      </c>
      <c r="V90" s="123"/>
      <c r="W90" s="403" t="s">
        <v>233</v>
      </c>
      <c r="X90" s="403"/>
    </row>
    <row r="91" spans="1:24" ht="30" customHeight="1">
      <c r="A91" s="83" t="s">
        <v>232</v>
      </c>
      <c r="B91" s="83" t="s">
        <v>102</v>
      </c>
      <c r="C91" s="404" t="s">
        <v>40</v>
      </c>
      <c r="D91" s="404"/>
      <c r="E91" s="84" t="s">
        <v>5</v>
      </c>
      <c r="F91" s="85" t="s">
        <v>6</v>
      </c>
      <c r="G91" s="85" t="s">
        <v>7</v>
      </c>
      <c r="H91" s="85" t="s">
        <v>8</v>
      </c>
      <c r="I91" s="85" t="s">
        <v>9</v>
      </c>
      <c r="J91" s="85" t="s">
        <v>10</v>
      </c>
      <c r="K91" s="85" t="s">
        <v>11</v>
      </c>
      <c r="L91" s="85" t="s">
        <v>12</v>
      </c>
      <c r="M91" s="85" t="s">
        <v>13</v>
      </c>
      <c r="N91" s="85" t="s">
        <v>14</v>
      </c>
      <c r="O91" s="85" t="s">
        <v>15</v>
      </c>
      <c r="P91" s="85" t="s">
        <v>16</v>
      </c>
      <c r="Q91" s="85" t="s">
        <v>17</v>
      </c>
      <c r="R91" s="85" t="s">
        <v>18</v>
      </c>
      <c r="S91" s="85" t="s">
        <v>19</v>
      </c>
      <c r="T91" s="85" t="s">
        <v>20</v>
      </c>
      <c r="U91" s="85" t="s">
        <v>183</v>
      </c>
      <c r="V91" s="86"/>
      <c r="W91" s="88" t="s">
        <v>73</v>
      </c>
      <c r="X91" s="88" t="s">
        <v>74</v>
      </c>
    </row>
    <row r="92" spans="1:24" ht="15" customHeight="1">
      <c r="A92" s="89"/>
      <c r="B92" s="90" t="s">
        <v>43</v>
      </c>
      <c r="C92" s="391"/>
      <c r="D92" s="392"/>
      <c r="E92" s="90"/>
      <c r="F92" s="91"/>
      <c r="G92" s="91"/>
      <c r="H92" s="91"/>
      <c r="I92" s="91"/>
      <c r="J92" s="91"/>
      <c r="K92" s="91"/>
      <c r="L92" s="91"/>
      <c r="M92" s="91"/>
      <c r="N92" s="91"/>
      <c r="O92" s="91"/>
      <c r="P92" s="91"/>
      <c r="Q92" s="91"/>
      <c r="R92" s="91"/>
      <c r="S92" s="91"/>
      <c r="T92" s="91"/>
      <c r="U92" s="91"/>
      <c r="V92" s="92"/>
      <c r="W92" s="90"/>
      <c r="X92" s="90"/>
    </row>
    <row r="93" spans="1:24" ht="15" customHeight="1">
      <c r="A93" s="89"/>
      <c r="B93" s="90" t="s">
        <v>44</v>
      </c>
      <c r="C93" s="391"/>
      <c r="D93" s="392"/>
      <c r="E93" s="90"/>
      <c r="F93" s="90"/>
      <c r="G93" s="90"/>
      <c r="H93" s="90"/>
      <c r="I93" s="90"/>
      <c r="J93" s="90"/>
      <c r="K93" s="90"/>
      <c r="L93" s="90"/>
      <c r="M93" s="90"/>
      <c r="N93" s="90"/>
      <c r="O93" s="90"/>
      <c r="P93" s="90"/>
      <c r="Q93" s="90"/>
      <c r="R93" s="90"/>
      <c r="S93" s="90"/>
      <c r="T93" s="90"/>
      <c r="U93" s="90"/>
      <c r="V93" s="92"/>
      <c r="W93" s="90"/>
      <c r="X93" s="90"/>
    </row>
    <row r="94" spans="1:24" ht="15" customHeight="1">
      <c r="A94" s="89"/>
      <c r="B94" s="90" t="s">
        <v>45</v>
      </c>
      <c r="C94" s="391"/>
      <c r="D94" s="392"/>
      <c r="E94" s="90"/>
      <c r="F94" s="90"/>
      <c r="G94" s="90"/>
      <c r="H94" s="90"/>
      <c r="I94" s="90"/>
      <c r="J94" s="90"/>
      <c r="K94" s="90"/>
      <c r="L94" s="90"/>
      <c r="M94" s="90"/>
      <c r="N94" s="90"/>
      <c r="O94" s="90"/>
      <c r="P94" s="90"/>
      <c r="Q94" s="90"/>
      <c r="R94" s="90"/>
      <c r="S94" s="90"/>
      <c r="T94" s="90"/>
      <c r="U94" s="90"/>
      <c r="V94" s="92"/>
      <c r="W94" s="90"/>
      <c r="X94" s="90"/>
    </row>
    <row r="95" spans="1:24" ht="15" customHeight="1">
      <c r="A95" s="89"/>
      <c r="B95" s="90" t="s">
        <v>46</v>
      </c>
      <c r="C95" s="391"/>
      <c r="D95" s="392"/>
      <c r="E95" s="90"/>
      <c r="F95" s="90"/>
      <c r="G95" s="90"/>
      <c r="H95" s="90"/>
      <c r="I95" s="90"/>
      <c r="J95" s="90"/>
      <c r="K95" s="90"/>
      <c r="L95" s="90"/>
      <c r="M95" s="90"/>
      <c r="N95" s="90"/>
      <c r="O95" s="90"/>
      <c r="P95" s="90"/>
      <c r="Q95" s="90"/>
      <c r="R95" s="90"/>
      <c r="S95" s="90"/>
      <c r="T95" s="90"/>
      <c r="U95" s="90"/>
      <c r="V95" s="92"/>
      <c r="W95" s="90"/>
      <c r="X95" s="90"/>
    </row>
    <row r="96" spans="1:24" ht="15" customHeight="1">
      <c r="A96" s="89"/>
      <c r="B96" s="90" t="s">
        <v>47</v>
      </c>
      <c r="C96" s="391"/>
      <c r="D96" s="392"/>
      <c r="E96" s="90"/>
      <c r="F96" s="90"/>
      <c r="G96" s="90"/>
      <c r="H96" s="90"/>
      <c r="I96" s="90"/>
      <c r="J96" s="90"/>
      <c r="K96" s="90"/>
      <c r="L96" s="90"/>
      <c r="M96" s="90"/>
      <c r="N96" s="90"/>
      <c r="O96" s="90"/>
      <c r="P96" s="90"/>
      <c r="Q96" s="90"/>
      <c r="R96" s="90"/>
      <c r="S96" s="90"/>
      <c r="T96" s="90"/>
      <c r="U96" s="90"/>
      <c r="V96" s="92"/>
      <c r="W96" s="90"/>
      <c r="X96" s="90"/>
    </row>
    <row r="97" spans="1:24" ht="15" customHeight="1">
      <c r="A97" s="89"/>
      <c r="B97" s="90" t="s">
        <v>48</v>
      </c>
      <c r="C97" s="391"/>
      <c r="D97" s="392"/>
      <c r="E97" s="90"/>
      <c r="F97" s="90"/>
      <c r="G97" s="90"/>
      <c r="H97" s="90"/>
      <c r="I97" s="90"/>
      <c r="J97" s="90"/>
      <c r="K97" s="90"/>
      <c r="L97" s="90"/>
      <c r="M97" s="90"/>
      <c r="N97" s="90"/>
      <c r="O97" s="90"/>
      <c r="P97" s="90"/>
      <c r="Q97" s="90"/>
      <c r="R97" s="90"/>
      <c r="S97" s="90"/>
      <c r="T97" s="90"/>
      <c r="U97" s="90"/>
      <c r="V97" s="92"/>
      <c r="W97" s="90"/>
      <c r="X97" s="90"/>
    </row>
    <row r="98" spans="1:24" ht="15" customHeight="1">
      <c r="A98" s="89"/>
      <c r="B98" s="90" t="s">
        <v>49</v>
      </c>
      <c r="C98" s="391"/>
      <c r="D98" s="392"/>
      <c r="E98" s="90"/>
      <c r="F98" s="90"/>
      <c r="G98" s="90"/>
      <c r="H98" s="90"/>
      <c r="I98" s="90"/>
      <c r="J98" s="90"/>
      <c r="K98" s="90"/>
      <c r="L98" s="90"/>
      <c r="M98" s="90"/>
      <c r="N98" s="90"/>
      <c r="O98" s="90"/>
      <c r="P98" s="90"/>
      <c r="Q98" s="90"/>
      <c r="R98" s="90"/>
      <c r="S98" s="90"/>
      <c r="T98" s="90"/>
      <c r="U98" s="90"/>
      <c r="V98" s="92"/>
      <c r="W98" s="90"/>
      <c r="X98" s="90"/>
    </row>
    <row r="99" spans="1:24" ht="15" customHeight="1">
      <c r="A99" s="89"/>
      <c r="B99" s="90" t="s">
        <v>50</v>
      </c>
      <c r="C99" s="391"/>
      <c r="D99" s="392"/>
      <c r="E99" s="90"/>
      <c r="F99" s="90"/>
      <c r="G99" s="90"/>
      <c r="H99" s="90"/>
      <c r="I99" s="90"/>
      <c r="J99" s="90"/>
      <c r="K99" s="90"/>
      <c r="L99" s="90"/>
      <c r="M99" s="90"/>
      <c r="N99" s="90"/>
      <c r="O99" s="90"/>
      <c r="P99" s="90"/>
      <c r="Q99" s="90"/>
      <c r="R99" s="90"/>
      <c r="S99" s="90"/>
      <c r="T99" s="90"/>
      <c r="U99" s="90"/>
      <c r="V99" s="92"/>
      <c r="W99" s="90"/>
      <c r="X99" s="90"/>
    </row>
    <row r="100" spans="1:24" ht="15" customHeight="1">
      <c r="A100" s="89"/>
      <c r="B100" s="90" t="s">
        <v>51</v>
      </c>
      <c r="C100" s="391"/>
      <c r="D100" s="392"/>
      <c r="E100" s="90"/>
      <c r="F100" s="90"/>
      <c r="G100" s="90"/>
      <c r="H100" s="90"/>
      <c r="I100" s="90"/>
      <c r="J100" s="90"/>
      <c r="K100" s="90"/>
      <c r="L100" s="90"/>
      <c r="M100" s="90"/>
      <c r="N100" s="90"/>
      <c r="O100" s="90"/>
      <c r="P100" s="90"/>
      <c r="Q100" s="90"/>
      <c r="R100" s="90"/>
      <c r="S100" s="90"/>
      <c r="T100" s="90"/>
      <c r="U100" s="90"/>
      <c r="V100" s="92"/>
      <c r="W100" s="90"/>
      <c r="X100" s="90"/>
    </row>
    <row r="101" spans="1:24" ht="15" customHeight="1">
      <c r="A101" s="89" t="s">
        <v>109</v>
      </c>
      <c r="B101" s="90" t="s">
        <v>52</v>
      </c>
      <c r="C101" s="393" t="s">
        <v>53</v>
      </c>
      <c r="D101" s="394"/>
      <c r="E101" s="95" t="s">
        <v>136</v>
      </c>
      <c r="F101" s="96"/>
      <c r="G101" s="96"/>
      <c r="H101" s="96"/>
      <c r="I101" s="96"/>
      <c r="J101" s="96"/>
      <c r="K101" s="96"/>
      <c r="L101" s="96"/>
      <c r="M101" s="96"/>
      <c r="N101" s="96"/>
      <c r="O101" s="96"/>
      <c r="P101" s="96"/>
      <c r="Q101" s="96"/>
      <c r="R101" s="96"/>
      <c r="S101" s="96"/>
      <c r="T101" s="96"/>
      <c r="U101" s="96"/>
      <c r="V101" s="92"/>
      <c r="W101" s="96"/>
      <c r="X101" s="96"/>
    </row>
    <row r="102" spans="1:24" ht="15" customHeight="1">
      <c r="A102" s="75"/>
      <c r="B102" s="75"/>
      <c r="C102" s="75"/>
      <c r="D102" s="75"/>
      <c r="E102" s="75"/>
      <c r="F102" s="99"/>
      <c r="G102" s="99"/>
      <c r="H102" s="99"/>
      <c r="I102" s="112"/>
      <c r="J102" s="99"/>
      <c r="K102" s="101"/>
      <c r="L102" s="101"/>
      <c r="M102" s="101"/>
      <c r="N102" s="101"/>
      <c r="O102" s="101"/>
      <c r="P102" s="101"/>
      <c r="Q102" s="101"/>
      <c r="R102" s="101"/>
      <c r="S102" s="101"/>
      <c r="T102" s="101"/>
      <c r="U102" s="101"/>
      <c r="V102" s="99"/>
      <c r="W102" s="101"/>
      <c r="X102" s="101"/>
    </row>
    <row r="103" spans="1:24" ht="15" customHeight="1">
      <c r="A103" s="102"/>
      <c r="B103" s="103" t="s">
        <v>56</v>
      </c>
      <c r="C103" s="105"/>
      <c r="D103" s="99" t="s">
        <v>71</v>
      </c>
      <c r="E103" s="104" t="s">
        <v>137</v>
      </c>
      <c r="F103" s="189">
        <f>F101</f>
        <v>0</v>
      </c>
      <c r="G103" s="189">
        <f>G101</f>
        <v>0</v>
      </c>
      <c r="H103" s="189">
        <f aca="true" t="shared" si="16" ref="H103:U103">H101</f>
        <v>0</v>
      </c>
      <c r="I103" s="189">
        <f t="shared" si="16"/>
        <v>0</v>
      </c>
      <c r="J103" s="189">
        <f t="shared" si="16"/>
        <v>0</v>
      </c>
      <c r="K103" s="189">
        <f t="shared" si="16"/>
        <v>0</v>
      </c>
      <c r="L103" s="189">
        <f t="shared" si="16"/>
        <v>0</v>
      </c>
      <c r="M103" s="189">
        <f t="shared" si="16"/>
        <v>0</v>
      </c>
      <c r="N103" s="189">
        <f t="shared" si="16"/>
        <v>0</v>
      </c>
      <c r="O103" s="189">
        <f t="shared" si="16"/>
        <v>0</v>
      </c>
      <c r="P103" s="189">
        <f t="shared" si="16"/>
        <v>0</v>
      </c>
      <c r="Q103" s="189">
        <f t="shared" si="16"/>
        <v>0</v>
      </c>
      <c r="R103" s="189">
        <f t="shared" si="16"/>
        <v>0</v>
      </c>
      <c r="S103" s="189">
        <f t="shared" si="16"/>
        <v>0</v>
      </c>
      <c r="T103" s="189">
        <f t="shared" si="16"/>
        <v>0</v>
      </c>
      <c r="U103" s="189">
        <f t="shared" si="16"/>
        <v>0</v>
      </c>
      <c r="V103" s="99"/>
      <c r="W103" s="189">
        <f>W101</f>
        <v>0</v>
      </c>
      <c r="X103" s="189">
        <f>X101</f>
        <v>0</v>
      </c>
    </row>
    <row r="104" spans="1:24" ht="15" customHeight="1">
      <c r="A104" s="102"/>
      <c r="B104" s="103" t="s">
        <v>56</v>
      </c>
      <c r="C104" s="105"/>
      <c r="D104" s="99" t="s">
        <v>182</v>
      </c>
      <c r="E104" s="104" t="s">
        <v>138</v>
      </c>
      <c r="F104" s="189">
        <f>F103</f>
        <v>0</v>
      </c>
      <c r="G104" s="189">
        <f>F104+G103</f>
        <v>0</v>
      </c>
      <c r="H104" s="189">
        <f aca="true" t="shared" si="17" ref="H104:U104">G104+H103</f>
        <v>0</v>
      </c>
      <c r="I104" s="189">
        <f t="shared" si="17"/>
        <v>0</v>
      </c>
      <c r="J104" s="189">
        <f t="shared" si="17"/>
        <v>0</v>
      </c>
      <c r="K104" s="189">
        <f t="shared" si="17"/>
        <v>0</v>
      </c>
      <c r="L104" s="189">
        <f t="shared" si="17"/>
        <v>0</v>
      </c>
      <c r="M104" s="189">
        <f t="shared" si="17"/>
        <v>0</v>
      </c>
      <c r="N104" s="189">
        <f t="shared" si="17"/>
        <v>0</v>
      </c>
      <c r="O104" s="189">
        <f t="shared" si="17"/>
        <v>0</v>
      </c>
      <c r="P104" s="189">
        <f t="shared" si="17"/>
        <v>0</v>
      </c>
      <c r="Q104" s="189">
        <f t="shared" si="17"/>
        <v>0</v>
      </c>
      <c r="R104" s="189">
        <f t="shared" si="17"/>
        <v>0</v>
      </c>
      <c r="S104" s="189">
        <f t="shared" si="17"/>
        <v>0</v>
      </c>
      <c r="T104" s="189">
        <f t="shared" si="17"/>
        <v>0</v>
      </c>
      <c r="U104" s="189">
        <f t="shared" si="17"/>
        <v>0</v>
      </c>
      <c r="V104" s="99"/>
      <c r="W104" s="106" t="s">
        <v>137</v>
      </c>
      <c r="X104" s="106" t="s">
        <v>138</v>
      </c>
    </row>
    <row r="105" spans="1:24" ht="15" customHeight="1">
      <c r="A105" s="107"/>
      <c r="B105" s="108" t="s">
        <v>41</v>
      </c>
      <c r="C105" s="99"/>
      <c r="D105" s="99"/>
      <c r="E105" s="99"/>
      <c r="F105" s="99"/>
      <c r="G105" s="99"/>
      <c r="H105" s="99"/>
      <c r="I105" s="99"/>
      <c r="J105" s="99"/>
      <c r="K105" s="99"/>
      <c r="L105" s="99"/>
      <c r="M105" s="99"/>
      <c r="N105" s="99"/>
      <c r="O105" s="99"/>
      <c r="P105" s="99"/>
      <c r="Q105" s="99"/>
      <c r="R105" s="99"/>
      <c r="S105" s="99"/>
      <c r="T105" s="99"/>
      <c r="U105" s="99"/>
      <c r="V105" s="99"/>
      <c r="W105" s="99"/>
      <c r="X105" s="15"/>
    </row>
    <row r="106" spans="1:24" ht="15" customHeight="1">
      <c r="A106" s="109"/>
      <c r="B106" s="110" t="s">
        <v>56</v>
      </c>
      <c r="C106" s="402" t="s">
        <v>141</v>
      </c>
      <c r="D106" s="402"/>
      <c r="E106" s="402"/>
      <c r="F106" s="111"/>
      <c r="G106" s="111"/>
      <c r="H106" s="111"/>
      <c r="I106" s="111"/>
      <c r="J106" s="111"/>
      <c r="K106" s="111"/>
      <c r="L106" s="99"/>
      <c r="M106" s="99"/>
      <c r="N106" s="99"/>
      <c r="O106" s="99"/>
      <c r="P106" s="99"/>
      <c r="Q106" s="99"/>
      <c r="R106" s="99"/>
      <c r="S106" s="99"/>
      <c r="T106" s="99"/>
      <c r="U106" s="99"/>
      <c r="V106" s="99"/>
      <c r="W106" s="99"/>
      <c r="X106" s="15"/>
    </row>
    <row r="107" spans="1:24" ht="1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row>
    <row r="108" spans="1:24" ht="15" customHeight="1">
      <c r="A108" s="54" t="s">
        <v>58</v>
      </c>
      <c r="B108" s="42"/>
      <c r="C108" s="42"/>
      <c r="D108" s="42"/>
      <c r="E108" s="42"/>
      <c r="F108" s="42"/>
      <c r="G108" s="42"/>
      <c r="H108" s="42"/>
      <c r="I108" s="42"/>
      <c r="J108" s="42"/>
      <c r="K108" s="42"/>
      <c r="L108" s="42"/>
      <c r="M108" s="42"/>
      <c r="N108" s="42"/>
      <c r="O108" s="42"/>
      <c r="P108" s="42"/>
      <c r="Q108" s="42"/>
      <c r="R108" s="42"/>
      <c r="S108" s="42"/>
      <c r="T108" s="42"/>
      <c r="U108" s="42"/>
      <c r="V108" s="42"/>
      <c r="W108" s="42"/>
      <c r="X108" s="42"/>
    </row>
    <row r="109" spans="1:24" ht="15" customHeight="1">
      <c r="A109" s="55"/>
      <c r="B109" s="9"/>
      <c r="C109" s="9"/>
      <c r="D109" s="9"/>
      <c r="E109" s="9"/>
      <c r="F109" s="9"/>
      <c r="G109" s="9"/>
      <c r="H109" s="9"/>
      <c r="I109" s="9"/>
      <c r="J109" s="9"/>
      <c r="K109" s="9"/>
      <c r="L109" s="9"/>
      <c r="M109" s="9"/>
      <c r="N109" s="9"/>
      <c r="O109" s="9"/>
      <c r="P109" s="9"/>
      <c r="Q109" s="9"/>
      <c r="R109" s="9"/>
      <c r="S109" s="9"/>
      <c r="T109" s="9"/>
      <c r="U109" s="9"/>
      <c r="V109" s="9"/>
      <c r="W109" s="9"/>
      <c r="X109" s="9"/>
    </row>
    <row r="110" spans="1:24" ht="30" customHeight="1">
      <c r="A110" s="396" t="s">
        <v>419</v>
      </c>
      <c r="B110" s="396"/>
      <c r="C110" s="396"/>
      <c r="D110" s="396"/>
      <c r="E110" s="396"/>
      <c r="F110" s="396"/>
      <c r="G110" s="396"/>
      <c r="H110" s="396"/>
      <c r="I110" s="396"/>
      <c r="J110" s="396"/>
      <c r="K110" s="396"/>
      <c r="L110" s="396"/>
      <c r="M110" s="396"/>
      <c r="N110" s="396"/>
      <c r="O110" s="396"/>
      <c r="P110" s="396"/>
      <c r="Q110" s="396"/>
      <c r="R110" s="396"/>
      <c r="S110" s="396"/>
      <c r="T110" s="396"/>
      <c r="U110" s="396"/>
      <c r="V110" s="75"/>
      <c r="W110" s="75"/>
      <c r="X110" s="75"/>
    </row>
    <row r="111" spans="1:24" ht="17.25" customHeight="1">
      <c r="A111" s="75"/>
      <c r="B111" s="75"/>
      <c r="C111" s="75"/>
      <c r="D111" s="75"/>
      <c r="E111" s="116"/>
      <c r="F111" s="122"/>
      <c r="G111" s="122"/>
      <c r="H111" s="122"/>
      <c r="I111" s="122"/>
      <c r="J111" s="122"/>
      <c r="K111" s="122"/>
      <c r="L111" s="122"/>
      <c r="M111" s="122"/>
      <c r="N111" s="122"/>
      <c r="O111" s="122"/>
      <c r="P111" s="122"/>
      <c r="Q111" s="122"/>
      <c r="R111" s="122"/>
      <c r="S111" s="122"/>
      <c r="T111" s="122"/>
      <c r="U111" s="122"/>
      <c r="V111" s="15"/>
      <c r="W111" s="15"/>
      <c r="X111" s="15"/>
    </row>
    <row r="112" spans="1:24" s="82" customFormat="1" ht="45" customHeight="1">
      <c r="A112" s="81"/>
      <c r="B112" s="81"/>
      <c r="C112" s="81"/>
      <c r="D112" s="81"/>
      <c r="E112" s="81"/>
      <c r="F112" s="136" t="str">
        <f>IF(F$114&lt;='1 Results'!$L$12/12,Admin!$I$5,IF(F$114&lt;'1 Results'!$L$12/12+1,Admin!$I$6,IF(F$114&lt;=('1 Results'!$L$12+120)/12,Admin!$I$7,IF(F$114&lt;('1 Results'!$L$12+132)/12,Admin!$I$8,""))))</f>
        <v>NSP implementation</v>
      </c>
      <c r="G112" s="136" t="str">
        <f>IF(G$114&lt;='1 Results'!$L$12/12,Admin!$I$5,IF(G$114&lt;'1 Results'!$L$12/12+1,Admin!$I$6,IF(G$114&lt;=('1 Results'!$L$12+120)/12,Admin!$I$7,IF(G$114&lt;('1 Results'!$L$12+132)/12,Admin!$I$8,""))))</f>
        <v>NSP implementation</v>
      </c>
      <c r="H112" s="136" t="str">
        <f>IF(H$114&lt;='1 Results'!$L$12/12,Admin!$I$5,IF(H$114&lt;'1 Results'!$L$12/12+1,Admin!$I$6,IF(H$114&lt;=('1 Results'!$L$12+120)/12,Admin!$I$7,IF(H$114&lt;('1 Results'!$L$12+132)/12,Admin!$I$8,""))))</f>
        <v>NSP implementation</v>
      </c>
      <c r="I112" s="136" t="str">
        <f>IF(I$114&lt;='1 Results'!$L$12/12,Admin!$I$5,IF(I$114&lt;'1 Results'!$L$12/12+1,Admin!$I$6,IF(I$114&lt;=('1 Results'!$L$12+120)/12,Admin!$I$7,IF(I$114&lt;('1 Results'!$L$12+132)/12,Admin!$I$8,""))))</f>
        <v>NSP implementation</v>
      </c>
      <c r="J112" s="136" t="str">
        <f>IF(J$114&lt;='1 Results'!$L$12/12,Admin!$I$5,IF(J$114&lt;'1 Results'!$L$12/12+1,Admin!$I$6,IF(J$114&lt;=('1 Results'!$L$12+120)/12,Admin!$I$7,IF(J$114&lt;('1 Results'!$L$12+132)/12,Admin!$I$8,""))))</f>
        <v>NSP implementation / period after NSP end</v>
      </c>
      <c r="K112" s="136" t="str">
        <f>IF(K$114&lt;='1 Results'!$L$12/12,Admin!$I$5,IF(K$114&lt;'1 Results'!$L$12/12+1,Admin!$I$6,IF(K$114&lt;=('1 Results'!$L$12+120)/12,Admin!$I$7,IF(K$114&lt;('1 Results'!$L$12+132)/12,Admin!$I$8,""))))</f>
        <v>10 years after NSP end</v>
      </c>
      <c r="L112" s="136" t="str">
        <f>IF(L$114&lt;='1 Results'!$L$12/12,Admin!$I$5,IF(L$114&lt;'1 Results'!$L$12/12+1,Admin!$I$6,IF(L$114&lt;=('1 Results'!$L$12+120)/12,Admin!$I$7,IF(L$114&lt;('1 Results'!$L$12+132)/12,Admin!$I$8,""))))</f>
        <v>10 years after NSP end</v>
      </c>
      <c r="M112" s="136" t="str">
        <f>IF(M$114&lt;='1 Results'!$L$12/12,Admin!$I$5,IF(M$114&lt;'1 Results'!$L$12/12+1,Admin!$I$6,IF(M$114&lt;=('1 Results'!$L$12+120)/12,Admin!$I$7,IF(M$114&lt;('1 Results'!$L$12+132)/12,Admin!$I$8,""))))</f>
        <v>10 years after NSP end</v>
      </c>
      <c r="N112" s="136" t="str">
        <f>IF(N$114&lt;='1 Results'!$L$12/12,Admin!$I$5,IF(N$114&lt;'1 Results'!$L$12/12+1,Admin!$I$6,IF(N$114&lt;=('1 Results'!$L$12+120)/12,Admin!$I$7,IF(N$114&lt;('1 Results'!$L$12+132)/12,Admin!$I$8,""))))</f>
        <v>10 years after NSP end</v>
      </c>
      <c r="O112" s="136" t="str">
        <f>IF(O$114&lt;='1 Results'!$L$12/12,Admin!$I$5,IF(O$114&lt;'1 Results'!$L$12/12+1,Admin!$I$6,IF(O$114&lt;=('1 Results'!$L$12+120)/12,Admin!$I$7,IF(O$114&lt;('1 Results'!$L$12+132)/12,Admin!$I$8,""))))</f>
        <v>10 years after NSP end</v>
      </c>
      <c r="P112" s="136" t="str">
        <f>IF(P$114&lt;='1 Results'!$L$12/12,Admin!$I$5,IF(P$114&lt;'1 Results'!$L$12/12+1,Admin!$I$6,IF(P$114&lt;=('1 Results'!$L$12+120)/12,Admin!$I$7,IF(P$114&lt;('1 Results'!$L$12+132)/12,Admin!$I$8,""))))</f>
        <v>10 years after NSP end</v>
      </c>
      <c r="Q112" s="136" t="str">
        <f>IF(Q$114&lt;='1 Results'!$L$12/12,Admin!$I$5,IF(Q$114&lt;'1 Results'!$L$12/12+1,Admin!$I$6,IF(Q$114&lt;=('1 Results'!$L$12+120)/12,Admin!$I$7,IF(Q$114&lt;('1 Results'!$L$12+132)/12,Admin!$I$8,""))))</f>
        <v>10 years after NSP end</v>
      </c>
      <c r="R112" s="136" t="str">
        <f>IF(R$114&lt;='1 Results'!$L$12/12,Admin!$I$5,IF(R$114&lt;'1 Results'!$L$12/12+1,Admin!$I$6,IF(R$114&lt;=('1 Results'!$L$12+120)/12,Admin!$I$7,IF(R$114&lt;('1 Results'!$L$12+132)/12,Admin!$I$8,""))))</f>
        <v>10 years after NSP end</v>
      </c>
      <c r="S112" s="136" t="str">
        <f>IF(S$114&lt;='1 Results'!$L$12/12,Admin!$I$5,IF(S$114&lt;'1 Results'!$L$12/12+1,Admin!$I$6,IF(S$114&lt;=('1 Results'!$L$12+120)/12,Admin!$I$7,IF(S$114&lt;('1 Results'!$L$12+132)/12,Admin!$I$8,""))))</f>
        <v>10 years after NSP end</v>
      </c>
      <c r="T112" s="136" t="str">
        <f>IF(T$114&lt;='1 Results'!$L$12/12,Admin!$I$5,IF(T$114&lt;'1 Results'!$L$12/12+1,Admin!$I$6,IF(T$114&lt;=('1 Results'!$L$12+120)/12,Admin!$I$7,IF(T$114&lt;('1 Results'!$L$12+132)/12,Admin!$I$8,""))))</f>
        <v xml:space="preserve">Period after NSP end </v>
      </c>
      <c r="U112" s="136" t="str">
        <f>IF(U$114&lt;='1 Results'!$L$12/12,Admin!$I$5,IF(U$114&lt;'1 Results'!$L$12/12+1,Admin!$I$6,IF(U$114&lt;=('1 Results'!$L$12+120)/12,Admin!$I$7,IF(U$114&lt;('1 Results'!$L$12+132)/12,Admin!$I$8,""))))</f>
        <v/>
      </c>
      <c r="V112" s="123"/>
      <c r="W112" s="403" t="s">
        <v>233</v>
      </c>
      <c r="X112" s="403"/>
    </row>
    <row r="113" spans="1:24" ht="15" customHeight="1">
      <c r="A113" s="97"/>
      <c r="B113" s="98"/>
      <c r="C113" s="99"/>
      <c r="D113" s="99"/>
      <c r="E113" s="99"/>
      <c r="F113" s="144" t="s">
        <v>0</v>
      </c>
      <c r="G113" s="144" t="s">
        <v>0</v>
      </c>
      <c r="H113" s="144" t="s">
        <v>0</v>
      </c>
      <c r="I113" s="144" t="s">
        <v>0</v>
      </c>
      <c r="J113" s="144" t="s">
        <v>0</v>
      </c>
      <c r="K113" s="144" t="s">
        <v>0</v>
      </c>
      <c r="L113" s="144" t="s">
        <v>0</v>
      </c>
      <c r="M113" s="144" t="s">
        <v>0</v>
      </c>
      <c r="N113" s="144" t="s">
        <v>0</v>
      </c>
      <c r="O113" s="144" t="s">
        <v>0</v>
      </c>
      <c r="P113" s="144" t="s">
        <v>0</v>
      </c>
      <c r="Q113" s="144" t="s">
        <v>0</v>
      </c>
      <c r="R113" s="144" t="s">
        <v>0</v>
      </c>
      <c r="S113" s="144" t="s">
        <v>0</v>
      </c>
      <c r="T113" s="144" t="s">
        <v>0</v>
      </c>
      <c r="U113" s="144" t="s">
        <v>0</v>
      </c>
      <c r="V113" s="86"/>
      <c r="W113" s="88" t="s">
        <v>73</v>
      </c>
      <c r="X113" s="88" t="s">
        <v>74</v>
      </c>
    </row>
    <row r="114" spans="1:24" ht="15" customHeight="1">
      <c r="A114" s="75"/>
      <c r="B114" s="75"/>
      <c r="C114" s="75"/>
      <c r="D114" s="75"/>
      <c r="E114" s="75"/>
      <c r="F114" s="145">
        <v>1</v>
      </c>
      <c r="G114" s="145">
        <v>2</v>
      </c>
      <c r="H114" s="145">
        <v>3</v>
      </c>
      <c r="I114" s="145">
        <v>4</v>
      </c>
      <c r="J114" s="145">
        <v>5</v>
      </c>
      <c r="K114" s="145">
        <v>6</v>
      </c>
      <c r="L114" s="145">
        <v>7</v>
      </c>
      <c r="M114" s="145">
        <v>8</v>
      </c>
      <c r="N114" s="145">
        <v>9</v>
      </c>
      <c r="O114" s="145">
        <v>10</v>
      </c>
      <c r="P114" s="145">
        <v>11</v>
      </c>
      <c r="Q114" s="145">
        <v>12</v>
      </c>
      <c r="R114" s="145">
        <v>13</v>
      </c>
      <c r="S114" s="145">
        <v>14</v>
      </c>
      <c r="T114" s="145">
        <v>15</v>
      </c>
      <c r="U114" s="145">
        <v>16</v>
      </c>
      <c r="V114" s="99"/>
      <c r="W114" s="101"/>
      <c r="X114" s="101"/>
    </row>
    <row r="115" spans="1:24" ht="15" customHeight="1">
      <c r="A115" s="102"/>
      <c r="B115" s="103" t="s">
        <v>60</v>
      </c>
      <c r="C115" s="105"/>
      <c r="D115" s="99" t="s">
        <v>71</v>
      </c>
      <c r="E115" s="104" t="s">
        <v>137</v>
      </c>
      <c r="F115" s="190">
        <f aca="true" t="shared" si="18" ref="F115:U115">F48-F76-F103</f>
        <v>0</v>
      </c>
      <c r="G115" s="190">
        <f t="shared" si="18"/>
        <v>0</v>
      </c>
      <c r="H115" s="190">
        <f t="shared" si="18"/>
        <v>0</v>
      </c>
      <c r="I115" s="190">
        <f t="shared" si="18"/>
        <v>0</v>
      </c>
      <c r="J115" s="190">
        <f t="shared" si="18"/>
        <v>18648.144328131228</v>
      </c>
      <c r="K115" s="190">
        <f t="shared" si="18"/>
        <v>37109.80721298115</v>
      </c>
      <c r="L115" s="190">
        <f t="shared" si="18"/>
        <v>80476.59422366982</v>
      </c>
      <c r="M115" s="190">
        <f t="shared" si="18"/>
        <v>183698.18443015826</v>
      </c>
      <c r="N115" s="190">
        <f t="shared" si="18"/>
        <v>365559.3870160149</v>
      </c>
      <c r="O115" s="190">
        <f t="shared" si="18"/>
        <v>727463.1801618695</v>
      </c>
      <c r="P115" s="190">
        <f t="shared" si="18"/>
        <v>723825.8642610604</v>
      </c>
      <c r="Q115" s="190">
        <f t="shared" si="18"/>
        <v>720206.7349397548</v>
      </c>
      <c r="R115" s="190">
        <f t="shared" si="18"/>
        <v>716605.701265056</v>
      </c>
      <c r="S115" s="190">
        <f t="shared" si="18"/>
        <v>713022.6727587311</v>
      </c>
      <c r="T115" s="190">
        <f t="shared" si="18"/>
        <v>709457.5593949374</v>
      </c>
      <c r="U115" s="190">
        <f t="shared" si="18"/>
        <v>705910.2715979625</v>
      </c>
      <c r="V115" s="92"/>
      <c r="W115" s="190">
        <f>W48-W76-W103</f>
        <v>731290.2373023205</v>
      </c>
      <c r="X115" s="190">
        <f>X48-X76-X103</f>
        <v>14625804.746046409</v>
      </c>
    </row>
    <row r="116" spans="1:24" ht="15" customHeight="1">
      <c r="A116" s="102"/>
      <c r="B116" s="103" t="s">
        <v>60</v>
      </c>
      <c r="C116" s="105"/>
      <c r="D116" s="99" t="s">
        <v>72</v>
      </c>
      <c r="E116" s="104" t="s">
        <v>138</v>
      </c>
      <c r="F116" s="190">
        <f>F115</f>
        <v>0</v>
      </c>
      <c r="G116" s="190">
        <f aca="true" t="shared" si="19" ref="G116:U116">F116+G115</f>
        <v>0</v>
      </c>
      <c r="H116" s="190">
        <f t="shared" si="19"/>
        <v>0</v>
      </c>
      <c r="I116" s="190">
        <f t="shared" si="19"/>
        <v>0</v>
      </c>
      <c r="J116" s="190">
        <f t="shared" si="19"/>
        <v>18648.144328131228</v>
      </c>
      <c r="K116" s="190">
        <f t="shared" si="19"/>
        <v>55757.95154111237</v>
      </c>
      <c r="L116" s="190">
        <f t="shared" si="19"/>
        <v>136234.54576478217</v>
      </c>
      <c r="M116" s="190">
        <f t="shared" si="19"/>
        <v>319932.73019494046</v>
      </c>
      <c r="N116" s="190">
        <f t="shared" si="19"/>
        <v>685492.1172109554</v>
      </c>
      <c r="O116" s="190">
        <f t="shared" si="19"/>
        <v>1412955.297372825</v>
      </c>
      <c r="P116" s="190">
        <f t="shared" si="19"/>
        <v>2136781.1616338855</v>
      </c>
      <c r="Q116" s="190">
        <f t="shared" si="19"/>
        <v>2856987.8965736404</v>
      </c>
      <c r="R116" s="190">
        <f t="shared" si="19"/>
        <v>3573593.5978386966</v>
      </c>
      <c r="S116" s="190">
        <f t="shared" si="19"/>
        <v>4286616.270597428</v>
      </c>
      <c r="T116" s="190">
        <f t="shared" si="19"/>
        <v>4996073.829992365</v>
      </c>
      <c r="U116" s="190">
        <f t="shared" si="19"/>
        <v>5701984.101590328</v>
      </c>
      <c r="V116" s="113"/>
      <c r="W116" s="106" t="s">
        <v>137</v>
      </c>
      <c r="X116" s="106" t="s">
        <v>138</v>
      </c>
    </row>
    <row r="117" spans="1:24" ht="15" customHeight="1">
      <c r="A117" s="107"/>
      <c r="B117" s="108" t="s">
        <v>41</v>
      </c>
      <c r="C117" s="99"/>
      <c r="D117" s="99"/>
      <c r="E117" s="99"/>
      <c r="F117" s="99"/>
      <c r="G117" s="99"/>
      <c r="H117" s="99"/>
      <c r="I117" s="99"/>
      <c r="J117" s="99"/>
      <c r="K117" s="99"/>
      <c r="L117" s="99"/>
      <c r="M117" s="99"/>
      <c r="N117" s="99"/>
      <c r="O117" s="99"/>
      <c r="P117" s="99"/>
      <c r="Q117" s="99"/>
      <c r="R117" s="99"/>
      <c r="S117" s="99"/>
      <c r="T117" s="99"/>
      <c r="U117" s="99"/>
      <c r="V117" s="99"/>
      <c r="W117" s="99"/>
      <c r="X117" s="15"/>
    </row>
    <row r="118" spans="1:24" ht="15" customHeight="1">
      <c r="A118" s="109"/>
      <c r="B118" s="110" t="s">
        <v>59</v>
      </c>
      <c r="C118" s="114" t="s">
        <v>142</v>
      </c>
      <c r="D118" s="114"/>
      <c r="E118" s="114"/>
      <c r="F118" s="111"/>
      <c r="G118" s="111"/>
      <c r="H118" s="111"/>
      <c r="I118" s="111"/>
      <c r="J118" s="111"/>
      <c r="K118" s="111"/>
      <c r="L118" s="99"/>
      <c r="M118" s="99"/>
      <c r="N118" s="99"/>
      <c r="O118" s="99"/>
      <c r="P118" s="99"/>
      <c r="Q118" s="99"/>
      <c r="R118" s="99"/>
      <c r="S118" s="226"/>
      <c r="T118" s="99"/>
      <c r="U118" s="99"/>
      <c r="V118" s="99"/>
      <c r="W118" s="99"/>
      <c r="X118" s="15"/>
    </row>
    <row r="119" spans="1:24" ht="15" customHeight="1">
      <c r="A119" s="15"/>
      <c r="B119" s="110" t="s">
        <v>54</v>
      </c>
      <c r="C119" s="114" t="s">
        <v>143</v>
      </c>
      <c r="D119" s="114"/>
      <c r="E119" s="114"/>
      <c r="F119" s="15"/>
      <c r="G119" s="15"/>
      <c r="H119" s="15"/>
      <c r="I119" s="15"/>
      <c r="J119" s="15"/>
      <c r="K119" s="15"/>
      <c r="L119" s="15"/>
      <c r="M119" s="15"/>
      <c r="N119" s="15"/>
      <c r="O119" s="15"/>
      <c r="P119" s="15"/>
      <c r="Q119" s="15"/>
      <c r="R119" s="15"/>
      <c r="S119" s="15"/>
      <c r="T119" s="15"/>
      <c r="U119" s="15"/>
      <c r="V119" s="15"/>
      <c r="W119" s="15"/>
      <c r="X119" s="15"/>
    </row>
    <row r="120" spans="1:24" ht="15" customHeight="1">
      <c r="A120" s="15"/>
      <c r="B120" s="110" t="s">
        <v>55</v>
      </c>
      <c r="C120" s="114" t="s">
        <v>144</v>
      </c>
      <c r="D120" s="114"/>
      <c r="E120" s="114"/>
      <c r="F120" s="15"/>
      <c r="G120" s="15"/>
      <c r="H120" s="15"/>
      <c r="I120" s="15"/>
      <c r="J120" s="15"/>
      <c r="K120" s="15"/>
      <c r="L120" s="15"/>
      <c r="M120" s="15"/>
      <c r="N120" s="15"/>
      <c r="O120" s="15"/>
      <c r="P120" s="15"/>
      <c r="Q120" s="15"/>
      <c r="R120" s="15"/>
      <c r="S120" s="15"/>
      <c r="T120" s="15"/>
      <c r="U120" s="15"/>
      <c r="V120" s="15"/>
      <c r="W120" s="15"/>
      <c r="X120" s="15"/>
    </row>
    <row r="121" spans="1:24" ht="15" customHeight="1">
      <c r="A121" s="15"/>
      <c r="B121" s="110" t="s">
        <v>56</v>
      </c>
      <c r="C121" s="402" t="s">
        <v>141</v>
      </c>
      <c r="D121" s="402"/>
      <c r="E121" s="402"/>
      <c r="F121" s="15"/>
      <c r="G121" s="15"/>
      <c r="H121" s="15"/>
      <c r="I121" s="15"/>
      <c r="J121" s="15"/>
      <c r="K121" s="15"/>
      <c r="L121" s="15"/>
      <c r="M121" s="15"/>
      <c r="N121" s="15"/>
      <c r="O121" s="15"/>
      <c r="P121" s="15"/>
      <c r="Q121" s="15"/>
      <c r="R121" s="15"/>
      <c r="S121" s="15"/>
      <c r="T121" s="15"/>
      <c r="U121" s="15"/>
      <c r="V121" s="15"/>
      <c r="W121" s="15"/>
      <c r="X121" s="15"/>
    </row>
    <row r="122" spans="1:24" ht="15" customHeight="1">
      <c r="A122" s="15"/>
      <c r="B122" s="110"/>
      <c r="C122" s="168"/>
      <c r="D122" s="168"/>
      <c r="E122" s="168"/>
      <c r="F122" s="15"/>
      <c r="G122" s="15"/>
      <c r="H122" s="15"/>
      <c r="I122" s="15"/>
      <c r="J122" s="15"/>
      <c r="K122" s="15"/>
      <c r="L122" s="15"/>
      <c r="M122" s="15"/>
      <c r="N122" s="15"/>
      <c r="O122" s="15"/>
      <c r="P122" s="15"/>
      <c r="Q122" s="15"/>
      <c r="R122" s="15"/>
      <c r="S122" s="15"/>
      <c r="T122" s="15"/>
      <c r="U122" s="15"/>
      <c r="V122" s="15"/>
      <c r="W122" s="15"/>
      <c r="X122" s="15"/>
    </row>
    <row r="123" spans="1:24" ht="12.75">
      <c r="A123" s="3"/>
      <c r="B123" s="4"/>
      <c r="C123" s="4"/>
      <c r="D123" s="5"/>
      <c r="E123" s="5"/>
      <c r="F123" s="5"/>
      <c r="G123" s="6"/>
      <c r="H123" s="6"/>
      <c r="I123" s="6"/>
      <c r="J123" s="6"/>
      <c r="K123" s="7"/>
      <c r="L123" s="7"/>
      <c r="M123" s="7"/>
      <c r="N123" s="7"/>
      <c r="O123" s="7"/>
      <c r="P123" s="7"/>
      <c r="Q123" s="7"/>
      <c r="R123" s="7"/>
      <c r="S123" s="7"/>
      <c r="T123" s="7"/>
      <c r="U123" s="7"/>
      <c r="V123" s="7"/>
      <c r="W123" s="7"/>
      <c r="X123" s="7"/>
    </row>
  </sheetData>
  <mergeCells count="63">
    <mergeCell ref="A30:U30"/>
    <mergeCell ref="A3:G3"/>
    <mergeCell ref="A10:U10"/>
    <mergeCell ref="A14:U14"/>
    <mergeCell ref="A15:U15"/>
    <mergeCell ref="A17:U17"/>
    <mergeCell ref="A18:U18"/>
    <mergeCell ref="A20:U20"/>
    <mergeCell ref="A24:U24"/>
    <mergeCell ref="A26:U26"/>
    <mergeCell ref="A27:U27"/>
    <mergeCell ref="A29:U29"/>
    <mergeCell ref="A32:U32"/>
    <mergeCell ref="W34:X34"/>
    <mergeCell ref="C35:D35"/>
    <mergeCell ref="C36:D36"/>
    <mergeCell ref="C37:D37"/>
    <mergeCell ref="C38:D38"/>
    <mergeCell ref="C40:D40"/>
    <mergeCell ref="C41:D41"/>
    <mergeCell ref="C42:D42"/>
    <mergeCell ref="C43:D43"/>
    <mergeCell ref="C44:D44"/>
    <mergeCell ref="A57:U57"/>
    <mergeCell ref="A58:U58"/>
    <mergeCell ref="W62:X62"/>
    <mergeCell ref="C63:D63"/>
    <mergeCell ref="C46:D46"/>
    <mergeCell ref="C51:E51"/>
    <mergeCell ref="A55:U55"/>
    <mergeCell ref="C45:D45"/>
    <mergeCell ref="C64:D64"/>
    <mergeCell ref="A60:U60"/>
    <mergeCell ref="C65:D65"/>
    <mergeCell ref="C66:D66"/>
    <mergeCell ref="W90:X90"/>
    <mergeCell ref="C69:D69"/>
    <mergeCell ref="C70:D70"/>
    <mergeCell ref="C71:D71"/>
    <mergeCell ref="C72:D72"/>
    <mergeCell ref="C73:D73"/>
    <mergeCell ref="C74:D74"/>
    <mergeCell ref="C68:D68"/>
    <mergeCell ref="A110:U110"/>
    <mergeCell ref="W112:X112"/>
    <mergeCell ref="C121:E121"/>
    <mergeCell ref="C97:D97"/>
    <mergeCell ref="C98:D98"/>
    <mergeCell ref="C99:D99"/>
    <mergeCell ref="C100:D100"/>
    <mergeCell ref="C101:D101"/>
    <mergeCell ref="C106:E106"/>
    <mergeCell ref="C96:D96"/>
    <mergeCell ref="C79:E79"/>
    <mergeCell ref="A83:U83"/>
    <mergeCell ref="A85:U85"/>
    <mergeCell ref="A86:U86"/>
    <mergeCell ref="A88:U88"/>
    <mergeCell ref="C91:D91"/>
    <mergeCell ref="C92:D92"/>
    <mergeCell ref="C93:D93"/>
    <mergeCell ref="C94:D94"/>
    <mergeCell ref="C95:D95"/>
  </mergeCells>
  <conditionalFormatting sqref="F112:U112">
    <cfRule type="expression" priority="14" dxfId="3">
      <formula>F112=Admin!$I$7</formula>
    </cfRule>
    <cfRule type="expression" priority="15" dxfId="2">
      <formula>F112=Admin!$I$5</formula>
    </cfRule>
  </conditionalFormatting>
  <conditionalFormatting sqref="F112:U112">
    <cfRule type="expression" priority="16" dxfId="1">
      <formula>F112=Admin!$I$6</formula>
    </cfRule>
  </conditionalFormatting>
  <conditionalFormatting sqref="F90:U90">
    <cfRule type="expression" priority="10" dxfId="3">
      <formula>F90=Admin!$I$7</formula>
    </cfRule>
    <cfRule type="expression" priority="11" dxfId="2">
      <formula>F90=Admin!$I$5</formula>
    </cfRule>
  </conditionalFormatting>
  <conditionalFormatting sqref="F90:U90">
    <cfRule type="expression" priority="12" dxfId="1">
      <formula>F90=Admin!$I$6</formula>
    </cfRule>
  </conditionalFormatting>
  <conditionalFormatting sqref="F112:U112">
    <cfRule type="expression" priority="13" dxfId="0">
      <formula>F112=Admin!$I$8</formula>
    </cfRule>
  </conditionalFormatting>
  <conditionalFormatting sqref="F90:U90">
    <cfRule type="expression" priority="9" dxfId="0">
      <formula>F90=Admin!$I$8</formula>
    </cfRule>
  </conditionalFormatting>
  <conditionalFormatting sqref="F62:U62">
    <cfRule type="expression" priority="6" dxfId="3">
      <formula>F62=Admin!$I$7</formula>
    </cfRule>
    <cfRule type="expression" priority="7" dxfId="2">
      <formula>F62=Admin!$I$5</formula>
    </cfRule>
  </conditionalFormatting>
  <conditionalFormatting sqref="F62:U62">
    <cfRule type="expression" priority="8" dxfId="1">
      <formula>F62=Admin!$I$6</formula>
    </cfRule>
  </conditionalFormatting>
  <conditionalFormatting sqref="F62:U62">
    <cfRule type="expression" priority="5" dxfId="0">
      <formula>F62=Admin!$I$8</formula>
    </cfRule>
  </conditionalFormatting>
  <conditionalFormatting sqref="F34:U34">
    <cfRule type="expression" priority="2" dxfId="3">
      <formula>F34=Admin!$I$7</formula>
    </cfRule>
    <cfRule type="expression" priority="3" dxfId="2">
      <formula>F34=Admin!$I$5</formula>
    </cfRule>
  </conditionalFormatting>
  <conditionalFormatting sqref="F34:U34">
    <cfRule type="expression" priority="4" dxfId="1">
      <formula>F34=Admin!$I$6</formula>
    </cfRule>
  </conditionalFormatting>
  <conditionalFormatting sqref="F34:U34">
    <cfRule type="expression" priority="1" dxfId="0">
      <formula>F34=Admin!$I$8</formula>
    </cfRule>
  </conditionalFormatting>
  <dataValidations count="17">
    <dataValidation type="list" showDropDown="1" showInputMessage="1" showErrorMessage="1" sqref="U114">
      <formula1>"16"</formula1>
    </dataValidation>
    <dataValidation type="list" showDropDown="1" showInputMessage="1" showErrorMessage="1" sqref="T114">
      <formula1>"15"</formula1>
    </dataValidation>
    <dataValidation type="list" showDropDown="1" showInputMessage="1" showErrorMessage="1" sqref="S114">
      <formula1>"14"</formula1>
    </dataValidation>
    <dataValidation type="list" showDropDown="1" showInputMessage="1" showErrorMessage="1" sqref="R114">
      <formula1>"13"</formula1>
    </dataValidation>
    <dataValidation type="list" showDropDown="1" showInputMessage="1" showErrorMessage="1" sqref="Q114">
      <formula1>"12"</formula1>
    </dataValidation>
    <dataValidation type="list" showDropDown="1" showInputMessage="1" showErrorMessage="1" sqref="P114">
      <formula1>"11"</formula1>
    </dataValidation>
    <dataValidation type="list" showDropDown="1" showInputMessage="1" showErrorMessage="1" sqref="O114">
      <formula1>"10"</formula1>
    </dataValidation>
    <dataValidation type="list" showDropDown="1" showInputMessage="1" showErrorMessage="1" sqref="N114">
      <formula1>"9"</formula1>
    </dataValidation>
    <dataValidation type="list" showDropDown="1" showInputMessage="1" showErrorMessage="1" sqref="M114">
      <formula1>"8"</formula1>
    </dataValidation>
    <dataValidation type="list" showDropDown="1" showInputMessage="1" showErrorMessage="1" sqref="L114">
      <formula1>"7"</formula1>
    </dataValidation>
    <dataValidation type="list" showDropDown="1" showInputMessage="1" showErrorMessage="1" sqref="K114">
      <formula1>"6"</formula1>
    </dataValidation>
    <dataValidation type="list" showDropDown="1" showInputMessage="1" showErrorMessage="1" sqref="J114">
      <formula1>"5"</formula1>
    </dataValidation>
    <dataValidation type="list" showDropDown="1" showInputMessage="1" showErrorMessage="1" sqref="I114">
      <formula1>"4"</formula1>
    </dataValidation>
    <dataValidation type="list" showDropDown="1" showInputMessage="1" showErrorMessage="1" sqref="H114">
      <formula1>"3"</formula1>
    </dataValidation>
    <dataValidation type="list" showDropDown="1" showInputMessage="1" showErrorMessage="1" sqref="G114">
      <formula1>"2"</formula1>
    </dataValidation>
    <dataValidation type="list" showDropDown="1" showInputMessage="1" showErrorMessage="1" sqref="F114">
      <formula1>"1"</formula1>
    </dataValidation>
    <dataValidation allowBlank="1" showInputMessage="1" showErrorMessage="1" prompt="Only to be filled if different from approach applied to determine direct mitigation potential. Otherwise fill &quot;Same as direct&quot;." sqref="A15:U15 A18:U18 A27:U27 A58:U58 A30:U30 A86:U86"/>
  </dataValidations>
  <hyperlinks>
    <hyperlink ref="C5" location="Introduction!A1" display="Goto Instruction"/>
    <hyperlink ref="E5" location="'5 Guidance'!A1" display="Go to Guidance"/>
  </hyperlinks>
  <printOptions/>
  <pageMargins left="0.7" right="0.7" top="0.787401575" bottom="0.787401575" header="0.3" footer="0.3"/>
  <pageSetup horizontalDpi="600" verticalDpi="600" orientation="portrait" paperSize="9" r:id="rId2"/>
  <drawing r:id="rId1"/>
  <extLst>
    <ext xmlns:x14="http://schemas.microsoft.com/office/spreadsheetml/2009/9/main" uri="{78C0D931-6437-407d-A8EE-F0AAD7539E65}">
      <x14:conditionalFormattings>
        <x14:conditionalFormatting xmlns:xm="http://schemas.microsoft.com/office/excel/2006/main">
          <x14:cfRule type="expression" priority="14">
            <xm:f>F112=Admin!$I$7</xm:f>
            <x14:dxf>
              <font>
                <b val="0"/>
                <i val="0"/>
                <strike val="0"/>
                <color theme="0"/>
              </font>
              <fill>
                <patternFill>
                  <bgColor theme="8"/>
                </patternFill>
              </fill>
            </x14:dxf>
          </x14:cfRule>
          <x14:cfRule type="expression" priority="15">
            <xm:f>F112=Admin!$I$5</xm:f>
            <x14:dxf>
              <font>
                <b val="0"/>
                <i val="0"/>
                <strike val="0"/>
                <color theme="1"/>
              </font>
              <fill>
                <patternFill patternType="solid">
                  <bgColor theme="8" tint="0.7999799847602844"/>
                </patternFill>
              </fill>
            </x14:dxf>
          </x14:cfRule>
          <xm:sqref>F112:U112</xm:sqref>
        </x14:conditionalFormatting>
        <x14:conditionalFormatting xmlns:xm="http://schemas.microsoft.com/office/excel/2006/main">
          <x14:cfRule type="expression" priority="16">
            <xm:f>F112=Admin!$I$6</xm:f>
            <x14:dxf>
              <font>
                <strike val="0"/>
                <color theme="1" tint="0.49998000264167786"/>
              </font>
              <fill>
                <gradientFill>
                  <stop position="0">
                    <color theme="8" tint="0.8000100255012512"/>
                  </stop>
                  <stop position="1">
                    <color theme="8"/>
                  </stop>
                </gradientFill>
              </fill>
            </x14:dxf>
          </x14:cfRule>
          <xm:sqref>F112:U112</xm:sqref>
        </x14:conditionalFormatting>
        <x14:conditionalFormatting xmlns:xm="http://schemas.microsoft.com/office/excel/2006/main">
          <x14:cfRule type="expression" priority="10">
            <xm:f>F90=Admin!$I$7</xm:f>
            <x14:dxf>
              <font>
                <b val="0"/>
                <i val="0"/>
                <strike val="0"/>
                <color theme="0"/>
              </font>
              <fill>
                <patternFill>
                  <bgColor theme="8"/>
                </patternFill>
              </fill>
            </x14:dxf>
          </x14:cfRule>
          <x14:cfRule type="expression" priority="11">
            <xm:f>F90=Admin!$I$5</xm:f>
            <x14:dxf>
              <font>
                <b val="0"/>
                <i val="0"/>
                <strike val="0"/>
                <color theme="1"/>
              </font>
              <fill>
                <patternFill patternType="solid">
                  <bgColor theme="8" tint="0.7999799847602844"/>
                </patternFill>
              </fill>
            </x14:dxf>
          </x14:cfRule>
          <xm:sqref>F90:U90</xm:sqref>
        </x14:conditionalFormatting>
        <x14:conditionalFormatting xmlns:xm="http://schemas.microsoft.com/office/excel/2006/main">
          <x14:cfRule type="expression" priority="12">
            <xm:f>F90=Admin!$I$6</xm:f>
            <x14:dxf>
              <font>
                <strike val="0"/>
                <color theme="1" tint="0.49998000264167786"/>
              </font>
              <fill>
                <gradientFill>
                  <stop position="0">
                    <color theme="8" tint="0.8000100255012512"/>
                  </stop>
                  <stop position="1">
                    <color theme="8"/>
                  </stop>
                </gradientFill>
              </fill>
            </x14:dxf>
          </x14:cfRule>
          <xm:sqref>F90:U90</xm:sqref>
        </x14:conditionalFormatting>
        <x14:conditionalFormatting xmlns:xm="http://schemas.microsoft.com/office/excel/2006/main">
          <x14:cfRule type="expression" priority="13">
            <xm:f>F112=Admin!$I$8</xm:f>
            <x14:dxf>
              <font>
                <strike val="0"/>
                <color theme="1" tint="0.49998000264167786"/>
              </font>
              <fill>
                <gradientFill>
                  <stop position="0">
                    <color theme="8"/>
                  </stop>
                  <stop position="1">
                    <color theme="0"/>
                  </stop>
                </gradientFill>
              </fill>
            </x14:dxf>
          </x14:cfRule>
          <xm:sqref>F112:U112</xm:sqref>
        </x14:conditionalFormatting>
        <x14:conditionalFormatting xmlns:xm="http://schemas.microsoft.com/office/excel/2006/main">
          <x14:cfRule type="expression" priority="9">
            <xm:f>F90=Admin!$I$8</xm:f>
            <x14:dxf>
              <font>
                <strike val="0"/>
                <color theme="1" tint="0.49998000264167786"/>
              </font>
              <fill>
                <gradientFill>
                  <stop position="0">
                    <color theme="8"/>
                  </stop>
                  <stop position="1">
                    <color theme="0"/>
                  </stop>
                </gradientFill>
              </fill>
            </x14:dxf>
          </x14:cfRule>
          <xm:sqref>F90:U90</xm:sqref>
        </x14:conditionalFormatting>
        <x14:conditionalFormatting xmlns:xm="http://schemas.microsoft.com/office/excel/2006/main">
          <x14:cfRule type="expression" priority="6">
            <xm:f>F62=Admin!$I$7</xm:f>
            <x14:dxf>
              <font>
                <b val="0"/>
                <i val="0"/>
                <strike val="0"/>
                <color theme="0"/>
              </font>
              <fill>
                <patternFill>
                  <bgColor theme="8"/>
                </patternFill>
              </fill>
            </x14:dxf>
          </x14:cfRule>
          <x14:cfRule type="expression" priority="7">
            <xm:f>F62=Admin!$I$5</xm:f>
            <x14:dxf>
              <font>
                <b val="0"/>
                <i val="0"/>
                <strike val="0"/>
                <color theme="1"/>
              </font>
              <fill>
                <patternFill patternType="solid">
                  <bgColor theme="8" tint="0.7999799847602844"/>
                </patternFill>
              </fill>
            </x14:dxf>
          </x14:cfRule>
          <xm:sqref>F62:U62</xm:sqref>
        </x14:conditionalFormatting>
        <x14:conditionalFormatting xmlns:xm="http://schemas.microsoft.com/office/excel/2006/main">
          <x14:cfRule type="expression" priority="8">
            <xm:f>F62=Admin!$I$6</xm:f>
            <x14:dxf>
              <font>
                <strike val="0"/>
                <color theme="1" tint="0.49998000264167786"/>
              </font>
              <fill>
                <gradientFill>
                  <stop position="0">
                    <color theme="8" tint="0.8000100255012512"/>
                  </stop>
                  <stop position="1">
                    <color theme="8"/>
                  </stop>
                </gradientFill>
              </fill>
            </x14:dxf>
          </x14:cfRule>
          <xm:sqref>F62:U62</xm:sqref>
        </x14:conditionalFormatting>
        <x14:conditionalFormatting xmlns:xm="http://schemas.microsoft.com/office/excel/2006/main">
          <x14:cfRule type="expression" priority="5">
            <xm:f>F62=Admin!$I$8</xm:f>
            <x14:dxf>
              <font>
                <strike val="0"/>
                <color theme="1" tint="0.49998000264167786"/>
              </font>
              <fill>
                <gradientFill>
                  <stop position="0">
                    <color theme="8"/>
                  </stop>
                  <stop position="1">
                    <color theme="0"/>
                  </stop>
                </gradientFill>
              </fill>
            </x14:dxf>
          </x14:cfRule>
          <xm:sqref>F62:U62</xm:sqref>
        </x14:conditionalFormatting>
        <x14:conditionalFormatting xmlns:xm="http://schemas.microsoft.com/office/excel/2006/main">
          <x14:cfRule type="expression" priority="2">
            <xm:f>F34=Admin!$I$7</xm:f>
            <x14:dxf>
              <font>
                <b val="0"/>
                <i val="0"/>
                <strike val="0"/>
                <color theme="0"/>
              </font>
              <fill>
                <patternFill>
                  <bgColor theme="8"/>
                </patternFill>
              </fill>
            </x14:dxf>
          </x14:cfRule>
          <x14:cfRule type="expression" priority="3">
            <xm:f>F34=Admin!$I$5</xm:f>
            <x14:dxf>
              <font>
                <b val="0"/>
                <i val="0"/>
                <strike val="0"/>
                <color theme="1"/>
              </font>
              <fill>
                <patternFill patternType="solid">
                  <bgColor theme="8" tint="0.7999799847602844"/>
                </patternFill>
              </fill>
            </x14:dxf>
          </x14:cfRule>
          <xm:sqref>F34:U34</xm:sqref>
        </x14:conditionalFormatting>
        <x14:conditionalFormatting xmlns:xm="http://schemas.microsoft.com/office/excel/2006/main">
          <x14:cfRule type="expression" priority="4">
            <xm:f>F34=Admin!$I$6</xm:f>
            <x14:dxf>
              <font>
                <strike val="0"/>
                <color theme="1" tint="0.49998000264167786"/>
              </font>
              <fill>
                <gradientFill>
                  <stop position="0">
                    <color theme="8" tint="0.8000100255012512"/>
                  </stop>
                  <stop position="1">
                    <color theme="8"/>
                  </stop>
                </gradientFill>
              </fill>
            </x14:dxf>
          </x14:cfRule>
          <xm:sqref>F34:U34</xm:sqref>
        </x14:conditionalFormatting>
        <x14:conditionalFormatting xmlns:xm="http://schemas.microsoft.com/office/excel/2006/main">
          <x14:cfRule type="expression" priority="1">
            <xm:f>F34=Admin!$I$8</xm:f>
            <x14:dxf>
              <font>
                <strike val="0"/>
                <color theme="1" tint="0.49998000264167786"/>
              </font>
              <fill>
                <gradientFill>
                  <stop position="0">
                    <color theme="8"/>
                  </stop>
                  <stop position="1">
                    <color theme="0"/>
                  </stop>
                </gradientFill>
              </fill>
            </x14:dxf>
          </x14:cfRule>
          <xm:sqref>F34:U34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5"/>
  <sheetViews>
    <sheetView workbookViewId="0" topLeftCell="A14">
      <selection activeCell="F49" sqref="F49"/>
    </sheetView>
  </sheetViews>
  <sheetFormatPr defaultColWidth="11.421875" defaultRowHeight="12.75"/>
  <cols>
    <col min="1" max="1" width="24.57421875" style="8" customWidth="1"/>
    <col min="2" max="10" width="12.57421875" style="8" customWidth="1"/>
    <col min="11" max="11" width="2.57421875" style="8" customWidth="1"/>
    <col min="12" max="23" width="6.57421875" style="8" customWidth="1"/>
    <col min="24" max="16384" width="11.421875" style="8" customWidth="1"/>
  </cols>
  <sheetData>
    <row r="1" spans="1:23" ht="16" customHeight="1">
      <c r="A1" s="3"/>
      <c r="B1" s="4"/>
      <c r="C1" s="4"/>
      <c r="D1" s="5"/>
      <c r="E1" s="5"/>
      <c r="F1" s="5"/>
      <c r="G1" s="6"/>
      <c r="H1" s="6"/>
      <c r="I1" s="6"/>
      <c r="J1" s="6"/>
      <c r="K1" s="7"/>
      <c r="L1" s="7"/>
      <c r="M1" s="7"/>
      <c r="N1" s="7"/>
      <c r="O1" s="7"/>
      <c r="P1" s="7"/>
      <c r="Q1" s="7"/>
      <c r="R1" s="7"/>
      <c r="S1" s="7"/>
      <c r="T1" s="7"/>
      <c r="U1" s="7"/>
      <c r="V1" s="7"/>
      <c r="W1" s="7"/>
    </row>
    <row r="2" spans="1:23" ht="15" customHeight="1">
      <c r="A2" s="9"/>
      <c r="B2" s="9"/>
      <c r="C2" s="9"/>
      <c r="D2" s="9"/>
      <c r="E2" s="9"/>
      <c r="F2" s="9"/>
      <c r="G2" s="9"/>
      <c r="H2" s="9"/>
      <c r="I2" s="9"/>
      <c r="J2" s="9"/>
      <c r="K2" s="9"/>
      <c r="L2" s="9"/>
      <c r="M2" s="9"/>
      <c r="N2" s="9"/>
      <c r="O2" s="9"/>
      <c r="P2" s="9"/>
      <c r="Q2" s="9"/>
      <c r="R2" s="9"/>
      <c r="S2" s="9"/>
      <c r="T2" s="9"/>
      <c r="U2" s="9"/>
      <c r="V2" s="9"/>
      <c r="W2" s="9"/>
    </row>
    <row r="3" spans="1:23" ht="15" customHeight="1">
      <c r="A3" s="400" t="str">
        <f>Admin!$A$14</f>
        <v>NAMA Facility 7th Call - Outline Annex 6 GHG mitigation potential</v>
      </c>
      <c r="B3" s="401"/>
      <c r="C3" s="401"/>
      <c r="D3" s="401"/>
      <c r="E3" s="401"/>
      <c r="F3" s="401"/>
      <c r="G3" s="401"/>
      <c r="H3" s="9"/>
      <c r="I3" s="9"/>
      <c r="J3" s="9"/>
      <c r="K3" s="9"/>
      <c r="L3" s="9"/>
      <c r="M3" s="9"/>
      <c r="N3" s="9"/>
      <c r="O3" s="9"/>
      <c r="P3" s="9"/>
      <c r="Q3" s="9"/>
      <c r="R3" s="9"/>
      <c r="S3" s="9"/>
      <c r="T3" s="9"/>
      <c r="U3" s="9"/>
      <c r="V3" s="9"/>
      <c r="W3" s="9"/>
    </row>
    <row r="4" spans="1:23" ht="15" customHeight="1">
      <c r="A4" s="9"/>
      <c r="B4" s="9"/>
      <c r="C4" s="9"/>
      <c r="D4" s="9"/>
      <c r="E4" s="9"/>
      <c r="F4" s="9"/>
      <c r="G4" s="9"/>
      <c r="H4" s="9"/>
      <c r="I4" s="9"/>
      <c r="J4" s="9"/>
      <c r="K4" s="9"/>
      <c r="L4" s="9"/>
      <c r="M4" s="9"/>
      <c r="N4" s="9"/>
      <c r="O4" s="9"/>
      <c r="P4" s="9"/>
      <c r="Q4" s="9"/>
      <c r="R4" s="9"/>
      <c r="S4" s="9"/>
      <c r="T4" s="9"/>
      <c r="U4" s="9"/>
      <c r="V4" s="9"/>
      <c r="W4" s="9"/>
    </row>
    <row r="5" spans="1:23" ht="15" customHeight="1">
      <c r="A5" s="10" t="s">
        <v>85</v>
      </c>
      <c r="B5" s="181" t="s">
        <v>122</v>
      </c>
      <c r="C5" s="9"/>
      <c r="D5" s="425" t="s">
        <v>170</v>
      </c>
      <c r="E5" s="425"/>
      <c r="F5" s="425"/>
      <c r="G5" s="425"/>
      <c r="H5" s="425"/>
      <c r="I5" s="9"/>
      <c r="J5" s="9"/>
      <c r="K5" s="9"/>
      <c r="L5" s="9"/>
      <c r="M5" s="9"/>
      <c r="N5" s="9"/>
      <c r="O5" s="9"/>
      <c r="P5" s="9"/>
      <c r="Q5" s="9"/>
      <c r="R5" s="9"/>
      <c r="S5" s="9"/>
      <c r="T5" s="9"/>
      <c r="U5" s="9"/>
      <c r="V5" s="9"/>
      <c r="W5" s="9"/>
    </row>
    <row r="6" spans="1:23" ht="15" customHeight="1">
      <c r="A6" s="9"/>
      <c r="C6" s="9"/>
      <c r="D6" s="9"/>
      <c r="E6" s="9"/>
      <c r="F6" s="9"/>
      <c r="G6" s="9"/>
      <c r="H6" s="9"/>
      <c r="I6" s="9"/>
      <c r="J6" s="9"/>
      <c r="K6" s="9"/>
      <c r="L6" s="9"/>
      <c r="M6" s="9"/>
      <c r="N6" s="9"/>
      <c r="O6" s="9"/>
      <c r="P6" s="9"/>
      <c r="Q6" s="9"/>
      <c r="R6" s="9"/>
      <c r="S6" s="9"/>
      <c r="T6" s="9"/>
      <c r="U6" s="9"/>
      <c r="V6" s="9"/>
      <c r="W6" s="9"/>
    </row>
    <row r="7" spans="2:23" ht="15" customHeight="1">
      <c r="B7" s="9"/>
      <c r="C7" s="9"/>
      <c r="D7" s="9"/>
      <c r="E7" s="9"/>
      <c r="F7" s="9"/>
      <c r="G7" s="9"/>
      <c r="H7" s="9"/>
      <c r="I7" s="9"/>
      <c r="J7" s="9"/>
      <c r="K7" s="9"/>
      <c r="L7" s="9"/>
      <c r="M7" s="9"/>
      <c r="N7" s="9"/>
      <c r="O7" s="9"/>
      <c r="P7" s="9"/>
      <c r="Q7" s="9"/>
      <c r="R7" s="9"/>
      <c r="S7" s="9"/>
      <c r="T7" s="9"/>
      <c r="U7" s="9"/>
      <c r="V7" s="9"/>
      <c r="W7" s="9"/>
    </row>
    <row r="8" spans="1:25" s="14" customFormat="1" ht="15.5">
      <c r="A8" s="46" t="s">
        <v>68</v>
      </c>
      <c r="B8" s="13"/>
      <c r="C8" s="13"/>
      <c r="D8" s="13"/>
      <c r="E8" s="13"/>
      <c r="F8" s="13"/>
      <c r="G8" s="13"/>
      <c r="H8" s="13"/>
      <c r="I8" s="13"/>
      <c r="J8" s="13"/>
      <c r="K8" s="13"/>
      <c r="L8" s="13"/>
      <c r="M8" s="13"/>
      <c r="N8" s="13"/>
      <c r="O8" s="13"/>
      <c r="P8" s="13"/>
      <c r="Q8" s="13"/>
      <c r="R8" s="13"/>
      <c r="S8" s="13"/>
      <c r="T8" s="13"/>
      <c r="U8" s="13"/>
      <c r="V8" s="13"/>
      <c r="W8" s="13"/>
      <c r="X8" s="8"/>
      <c r="Y8" s="8"/>
    </row>
    <row r="9" spans="1:25" s="14" customFormat="1" ht="15" customHeight="1">
      <c r="A9" s="9"/>
      <c r="B9" s="9"/>
      <c r="C9" s="9"/>
      <c r="D9" s="9"/>
      <c r="E9" s="9"/>
      <c r="F9" s="9"/>
      <c r="G9" s="9"/>
      <c r="H9" s="9"/>
      <c r="I9" s="9"/>
      <c r="J9" s="9"/>
      <c r="K9" s="15"/>
      <c r="L9" s="429" t="s">
        <v>248</v>
      </c>
      <c r="M9" s="429"/>
      <c r="N9" s="429"/>
      <c r="O9" s="429"/>
      <c r="P9" s="429"/>
      <c r="Q9" s="429"/>
      <c r="R9" s="411" t="s">
        <v>249</v>
      </c>
      <c r="S9" s="412"/>
      <c r="T9" s="412"/>
      <c r="U9" s="412"/>
      <c r="V9" s="413"/>
      <c r="W9" s="15"/>
      <c r="X9" s="8"/>
      <c r="Y9" s="8"/>
    </row>
    <row r="10" spans="1:25" s="14" customFormat="1" ht="15" customHeight="1">
      <c r="A10" s="306" t="s">
        <v>250</v>
      </c>
      <c r="B10" s="306"/>
      <c r="C10" s="306"/>
      <c r="D10" s="306"/>
      <c r="E10" s="306"/>
      <c r="F10" s="306"/>
      <c r="G10" s="306"/>
      <c r="H10" s="306"/>
      <c r="I10" s="306"/>
      <c r="J10" s="306"/>
      <c r="K10" s="15"/>
      <c r="L10" s="429"/>
      <c r="M10" s="429"/>
      <c r="N10" s="429"/>
      <c r="O10" s="429"/>
      <c r="P10" s="429"/>
      <c r="Q10" s="429"/>
      <c r="R10" s="414"/>
      <c r="S10" s="415"/>
      <c r="T10" s="415"/>
      <c r="U10" s="415"/>
      <c r="V10" s="416"/>
      <c r="W10" s="15"/>
      <c r="X10" s="8"/>
      <c r="Y10" s="8"/>
    </row>
    <row r="11" spans="1:25" s="14" customFormat="1" ht="60" customHeight="1">
      <c r="A11" s="306"/>
      <c r="B11" s="306"/>
      <c r="C11" s="306"/>
      <c r="D11" s="306"/>
      <c r="E11" s="306"/>
      <c r="F11" s="306"/>
      <c r="G11" s="306"/>
      <c r="H11" s="306"/>
      <c r="I11" s="306"/>
      <c r="J11" s="306"/>
      <c r="K11" s="15"/>
      <c r="L11" s="16" t="s">
        <v>25</v>
      </c>
      <c r="M11" s="17" t="s">
        <v>26</v>
      </c>
      <c r="N11" s="18" t="s">
        <v>27</v>
      </c>
      <c r="O11" s="19" t="s">
        <v>223</v>
      </c>
      <c r="P11" s="20" t="s">
        <v>28</v>
      </c>
      <c r="Q11" s="21" t="s">
        <v>29</v>
      </c>
      <c r="R11" s="22" t="s">
        <v>117</v>
      </c>
      <c r="S11" s="23" t="s">
        <v>118</v>
      </c>
      <c r="T11" s="24" t="s">
        <v>75</v>
      </c>
      <c r="U11" s="23" t="s">
        <v>119</v>
      </c>
      <c r="V11" s="24" t="s">
        <v>166</v>
      </c>
      <c r="W11" s="15"/>
      <c r="X11" s="8"/>
      <c r="Y11" s="8"/>
    </row>
    <row r="12" spans="1:25" s="14" customFormat="1" ht="8.25" customHeight="1">
      <c r="A12" s="25"/>
      <c r="B12" s="25"/>
      <c r="C12" s="25"/>
      <c r="D12" s="25"/>
      <c r="E12" s="25"/>
      <c r="F12" s="25"/>
      <c r="G12" s="25"/>
      <c r="H12" s="25"/>
      <c r="I12" s="25"/>
      <c r="J12" s="25"/>
      <c r="K12" s="15"/>
      <c r="L12" s="26"/>
      <c r="M12" s="26"/>
      <c r="N12" s="26"/>
      <c r="O12" s="26"/>
      <c r="P12" s="26"/>
      <c r="Q12" s="26"/>
      <c r="R12" s="26"/>
      <c r="S12" s="26"/>
      <c r="T12" s="26"/>
      <c r="U12" s="26"/>
      <c r="V12" s="26"/>
      <c r="W12" s="15"/>
      <c r="Y12" s="8"/>
    </row>
    <row r="13" spans="1:23" ht="12.75">
      <c r="A13" s="152" t="s">
        <v>114</v>
      </c>
      <c r="B13" s="153"/>
      <c r="C13" s="153"/>
      <c r="D13" s="153"/>
      <c r="E13" s="153"/>
      <c r="F13" s="153"/>
      <c r="G13" s="153"/>
      <c r="H13" s="153"/>
      <c r="I13" s="153"/>
      <c r="J13" s="154"/>
      <c r="K13" s="9"/>
      <c r="L13" s="158"/>
      <c r="M13" s="158"/>
      <c r="N13" s="158"/>
      <c r="O13" s="158"/>
      <c r="P13" s="158"/>
      <c r="Q13" s="158"/>
      <c r="R13" s="158"/>
      <c r="S13" s="158"/>
      <c r="T13" s="158"/>
      <c r="U13" s="158"/>
      <c r="V13" s="158"/>
      <c r="W13" s="9"/>
    </row>
    <row r="14" spans="1:23" ht="178" customHeight="1">
      <c r="A14" s="417" t="s">
        <v>420</v>
      </c>
      <c r="B14" s="418"/>
      <c r="C14" s="418"/>
      <c r="D14" s="418"/>
      <c r="E14" s="418"/>
      <c r="F14" s="418"/>
      <c r="G14" s="418"/>
      <c r="H14" s="418"/>
      <c r="I14" s="418"/>
      <c r="J14" s="419"/>
      <c r="K14" s="9"/>
      <c r="L14" s="124"/>
      <c r="M14" s="125"/>
      <c r="N14" s="126"/>
      <c r="O14" s="127"/>
      <c r="P14" s="128"/>
      <c r="Q14" s="129"/>
      <c r="R14" s="130"/>
      <c r="S14" s="29"/>
      <c r="T14" s="130"/>
      <c r="U14" s="131"/>
      <c r="V14" s="130"/>
      <c r="W14" s="9"/>
    </row>
    <row r="15" spans="1:23" ht="12.75">
      <c r="A15" s="408" t="s">
        <v>153</v>
      </c>
      <c r="B15" s="410"/>
      <c r="C15" s="408" t="s">
        <v>154</v>
      </c>
      <c r="D15" s="410"/>
      <c r="E15" s="408" t="s">
        <v>155</v>
      </c>
      <c r="F15" s="410"/>
      <c r="G15" s="408" t="s">
        <v>230</v>
      </c>
      <c r="H15" s="410"/>
      <c r="I15" s="155"/>
      <c r="J15" s="156"/>
      <c r="K15" s="9"/>
      <c r="L15" s="159"/>
      <c r="M15" s="159"/>
      <c r="N15" s="159"/>
      <c r="O15" s="159"/>
      <c r="P15" s="159"/>
      <c r="Q15" s="159"/>
      <c r="R15" s="159"/>
      <c r="S15" s="159"/>
      <c r="T15" s="159"/>
      <c r="U15" s="159"/>
      <c r="V15" s="159"/>
      <c r="W15" s="9"/>
    </row>
    <row r="16" spans="1:23" ht="8.25" customHeight="1">
      <c r="A16" s="27"/>
      <c r="B16" s="27"/>
      <c r="C16" s="27"/>
      <c r="D16" s="27"/>
      <c r="E16" s="27"/>
      <c r="F16" s="27"/>
      <c r="G16" s="27"/>
      <c r="H16" s="27"/>
      <c r="I16" s="27"/>
      <c r="J16" s="27"/>
      <c r="K16" s="9"/>
      <c r="L16" s="28"/>
      <c r="M16" s="28"/>
      <c r="N16" s="28"/>
      <c r="O16" s="28"/>
      <c r="P16" s="29"/>
      <c r="Q16" s="29"/>
      <c r="R16" s="29"/>
      <c r="S16" s="29"/>
      <c r="T16" s="29"/>
      <c r="U16" s="29"/>
      <c r="V16" s="29"/>
      <c r="W16" s="9"/>
    </row>
    <row r="17" spans="1:23" ht="12.75">
      <c r="A17" s="153" t="s">
        <v>70</v>
      </c>
      <c r="B17" s="153"/>
      <c r="C17" s="153"/>
      <c r="D17" s="153"/>
      <c r="E17" s="153"/>
      <c r="F17" s="153"/>
      <c r="G17" s="153"/>
      <c r="H17" s="153"/>
      <c r="I17" s="153"/>
      <c r="J17" s="153"/>
      <c r="K17" s="9"/>
      <c r="L17" s="158"/>
      <c r="M17" s="158"/>
      <c r="N17" s="158"/>
      <c r="O17" s="158"/>
      <c r="P17" s="158"/>
      <c r="Q17" s="158"/>
      <c r="R17" s="158"/>
      <c r="S17" s="158"/>
      <c r="T17" s="158"/>
      <c r="U17" s="158"/>
      <c r="V17" s="158"/>
      <c r="W17" s="9"/>
    </row>
    <row r="18" spans="1:23" ht="105" customHeight="1">
      <c r="A18" s="417" t="s">
        <v>421</v>
      </c>
      <c r="B18" s="418"/>
      <c r="C18" s="418"/>
      <c r="D18" s="418"/>
      <c r="E18" s="418"/>
      <c r="F18" s="418"/>
      <c r="G18" s="418"/>
      <c r="H18" s="418"/>
      <c r="I18" s="418"/>
      <c r="J18" s="419"/>
      <c r="K18" s="9"/>
      <c r="L18" s="30"/>
      <c r="M18" s="30"/>
      <c r="N18" s="126"/>
      <c r="O18" s="30"/>
      <c r="P18" s="29"/>
      <c r="Q18" s="29"/>
      <c r="R18" s="29"/>
      <c r="S18" s="29"/>
      <c r="T18" s="29"/>
      <c r="U18" s="29"/>
      <c r="V18" s="130"/>
      <c r="W18" s="9"/>
    </row>
    <row r="19" spans="1:23" ht="12.75">
      <c r="A19" s="182" t="s">
        <v>164</v>
      </c>
      <c r="B19" s="406" t="s">
        <v>165</v>
      </c>
      <c r="C19" s="406"/>
      <c r="D19" s="406"/>
      <c r="E19" s="407" t="s">
        <v>167</v>
      </c>
      <c r="F19" s="407"/>
      <c r="G19" s="407"/>
      <c r="H19" s="157"/>
      <c r="I19" s="157"/>
      <c r="J19" s="157"/>
      <c r="K19" s="9"/>
      <c r="L19" s="159"/>
      <c r="M19" s="159"/>
      <c r="N19" s="159"/>
      <c r="O19" s="159"/>
      <c r="P19" s="159"/>
      <c r="Q19" s="159"/>
      <c r="R19" s="159"/>
      <c r="S19" s="159"/>
      <c r="T19" s="159"/>
      <c r="U19" s="159"/>
      <c r="V19" s="159"/>
      <c r="W19" s="9"/>
    </row>
    <row r="20" spans="1:23" ht="8.25" customHeight="1">
      <c r="A20" s="27"/>
      <c r="B20" s="27"/>
      <c r="C20" s="27"/>
      <c r="D20" s="27"/>
      <c r="E20" s="27"/>
      <c r="F20" s="27"/>
      <c r="G20" s="27"/>
      <c r="H20" s="27"/>
      <c r="I20" s="27"/>
      <c r="J20" s="27"/>
      <c r="K20" s="9"/>
      <c r="L20" s="28"/>
      <c r="M20" s="28"/>
      <c r="N20" s="28"/>
      <c r="O20" s="28"/>
      <c r="P20" s="29"/>
      <c r="Q20" s="29"/>
      <c r="R20" s="29"/>
      <c r="S20" s="29"/>
      <c r="T20" s="29"/>
      <c r="U20" s="29"/>
      <c r="V20" s="29"/>
      <c r="W20" s="9"/>
    </row>
    <row r="21" spans="1:23" ht="12.75">
      <c r="A21" s="153" t="s">
        <v>159</v>
      </c>
      <c r="B21" s="153"/>
      <c r="C21" s="153"/>
      <c r="D21" s="153"/>
      <c r="E21" s="153"/>
      <c r="F21" s="153"/>
      <c r="G21" s="153"/>
      <c r="H21" s="153"/>
      <c r="I21" s="153"/>
      <c r="J21" s="153"/>
      <c r="K21" s="9"/>
      <c r="L21" s="158"/>
      <c r="M21" s="158"/>
      <c r="N21" s="158"/>
      <c r="O21" s="158"/>
      <c r="P21" s="158"/>
      <c r="Q21" s="158"/>
      <c r="R21" s="158"/>
      <c r="S21" s="158"/>
      <c r="T21" s="158"/>
      <c r="U21" s="158"/>
      <c r="V21" s="158"/>
      <c r="W21" s="9"/>
    </row>
    <row r="22" spans="1:23" ht="150" customHeight="1">
      <c r="A22" s="417" t="s">
        <v>422</v>
      </c>
      <c r="B22" s="418"/>
      <c r="C22" s="418"/>
      <c r="D22" s="418"/>
      <c r="E22" s="418"/>
      <c r="F22" s="418"/>
      <c r="G22" s="418"/>
      <c r="H22" s="418"/>
      <c r="I22" s="418"/>
      <c r="J22" s="419"/>
      <c r="K22" s="9"/>
      <c r="L22" s="30"/>
      <c r="M22" s="125"/>
      <c r="N22" s="30"/>
      <c r="O22" s="127"/>
      <c r="P22" s="29"/>
      <c r="Q22" s="29"/>
      <c r="R22" s="130"/>
      <c r="S22" s="131"/>
      <c r="T22" s="29"/>
      <c r="U22" s="29"/>
      <c r="V22" s="29"/>
      <c r="W22" s="9"/>
    </row>
    <row r="23" spans="1:23" ht="14.25" customHeight="1">
      <c r="A23" s="408" t="s">
        <v>156</v>
      </c>
      <c r="B23" s="410"/>
      <c r="C23" s="432" t="s">
        <v>157</v>
      </c>
      <c r="D23" s="433"/>
      <c r="E23" s="433"/>
      <c r="F23" s="433"/>
      <c r="G23" s="433"/>
      <c r="H23" s="433"/>
      <c r="I23" s="433"/>
      <c r="J23" s="434"/>
      <c r="K23" s="9"/>
      <c r="L23" s="159"/>
      <c r="M23" s="159"/>
      <c r="N23" s="159"/>
      <c r="O23" s="159"/>
      <c r="P23" s="159"/>
      <c r="Q23" s="159"/>
      <c r="R23" s="159"/>
      <c r="S23" s="159"/>
      <c r="T23" s="159"/>
      <c r="U23" s="159"/>
      <c r="V23" s="159"/>
      <c r="W23" s="9"/>
    </row>
    <row r="24" spans="1:23" ht="8.25" customHeight="1">
      <c r="A24" s="27"/>
      <c r="B24" s="27"/>
      <c r="C24" s="27"/>
      <c r="D24" s="27"/>
      <c r="E24" s="27"/>
      <c r="F24" s="27"/>
      <c r="G24" s="27"/>
      <c r="H24" s="27"/>
      <c r="I24" s="27"/>
      <c r="J24" s="27"/>
      <c r="K24" s="9"/>
      <c r="L24" s="28"/>
      <c r="M24" s="28"/>
      <c r="N24" s="28"/>
      <c r="O24" s="28"/>
      <c r="P24" s="29"/>
      <c r="Q24" s="29"/>
      <c r="R24" s="29"/>
      <c r="S24" s="29"/>
      <c r="T24" s="29"/>
      <c r="U24" s="29"/>
      <c r="V24" s="29"/>
      <c r="W24" s="9"/>
    </row>
    <row r="25" spans="1:23" ht="12.75">
      <c r="A25" s="153" t="s">
        <v>158</v>
      </c>
      <c r="B25" s="153"/>
      <c r="C25" s="153"/>
      <c r="D25" s="153"/>
      <c r="E25" s="153"/>
      <c r="F25" s="153"/>
      <c r="G25" s="153"/>
      <c r="H25" s="153"/>
      <c r="I25" s="153"/>
      <c r="J25" s="153"/>
      <c r="K25" s="9"/>
      <c r="L25" s="158"/>
      <c r="M25" s="158"/>
      <c r="N25" s="158"/>
      <c r="O25" s="158"/>
      <c r="P25" s="158"/>
      <c r="Q25" s="158"/>
      <c r="R25" s="158"/>
      <c r="S25" s="158"/>
      <c r="T25" s="158"/>
      <c r="U25" s="158"/>
      <c r="V25" s="158"/>
      <c r="W25" s="9"/>
    </row>
    <row r="26" spans="1:23" ht="120" customHeight="1">
      <c r="A26" s="417" t="s">
        <v>423</v>
      </c>
      <c r="B26" s="418"/>
      <c r="C26" s="418"/>
      <c r="D26" s="418"/>
      <c r="E26" s="418"/>
      <c r="F26" s="418"/>
      <c r="G26" s="418"/>
      <c r="H26" s="418"/>
      <c r="I26" s="418"/>
      <c r="J26" s="419"/>
      <c r="K26" s="9"/>
      <c r="L26" s="30"/>
      <c r="M26" s="30"/>
      <c r="N26" s="30"/>
      <c r="O26" s="30"/>
      <c r="P26" s="128"/>
      <c r="Q26" s="30"/>
      <c r="R26" s="130"/>
      <c r="S26" s="30"/>
      <c r="T26" s="29"/>
      <c r="U26" s="29"/>
      <c r="V26" s="29"/>
      <c r="W26" s="9"/>
    </row>
    <row r="27" spans="1:23" ht="17.25" customHeight="1">
      <c r="A27" s="408" t="s">
        <v>156</v>
      </c>
      <c r="B27" s="409"/>
      <c r="C27" s="408" t="s">
        <v>160</v>
      </c>
      <c r="D27" s="409"/>
      <c r="E27" s="409"/>
      <c r="F27" s="409"/>
      <c r="G27" s="409"/>
      <c r="H27" s="155"/>
      <c r="I27" s="155"/>
      <c r="J27" s="156"/>
      <c r="K27" s="9"/>
      <c r="L27" s="159"/>
      <c r="M27" s="159"/>
      <c r="N27" s="159"/>
      <c r="O27" s="159"/>
      <c r="P27" s="159"/>
      <c r="Q27" s="159"/>
      <c r="R27" s="159"/>
      <c r="S27" s="159"/>
      <c r="T27" s="159"/>
      <c r="U27" s="159"/>
      <c r="V27" s="159"/>
      <c r="W27" s="9"/>
    </row>
    <row r="28" spans="1:23" ht="8.25" customHeight="1">
      <c r="A28" s="27"/>
      <c r="B28" s="27"/>
      <c r="C28" s="27"/>
      <c r="D28" s="27"/>
      <c r="E28" s="27"/>
      <c r="F28" s="27"/>
      <c r="G28" s="27"/>
      <c r="H28" s="27"/>
      <c r="I28" s="27"/>
      <c r="J28" s="27"/>
      <c r="K28" s="9"/>
      <c r="L28" s="28"/>
      <c r="M28" s="28"/>
      <c r="N28" s="28"/>
      <c r="O28" s="28"/>
      <c r="P28" s="29"/>
      <c r="Q28" s="29"/>
      <c r="R28" s="29"/>
      <c r="S28" s="29"/>
      <c r="T28" s="29"/>
      <c r="U28" s="29"/>
      <c r="V28" s="29"/>
      <c r="W28" s="9"/>
    </row>
    <row r="29" spans="1:23" ht="12.75">
      <c r="A29" s="153" t="s">
        <v>161</v>
      </c>
      <c r="B29" s="153"/>
      <c r="C29" s="153"/>
      <c r="D29" s="153"/>
      <c r="E29" s="153"/>
      <c r="F29" s="153"/>
      <c r="G29" s="153"/>
      <c r="H29" s="153"/>
      <c r="I29" s="153"/>
      <c r="J29" s="153"/>
      <c r="K29" s="9"/>
      <c r="L29" s="158"/>
      <c r="M29" s="158"/>
      <c r="N29" s="158"/>
      <c r="O29" s="158"/>
      <c r="P29" s="158"/>
      <c r="Q29" s="158"/>
      <c r="R29" s="158"/>
      <c r="S29" s="158"/>
      <c r="T29" s="158"/>
      <c r="U29" s="158"/>
      <c r="V29" s="158"/>
      <c r="W29" s="9"/>
    </row>
    <row r="30" spans="1:23" ht="45" customHeight="1">
      <c r="A30" s="417" t="s">
        <v>220</v>
      </c>
      <c r="B30" s="418"/>
      <c r="C30" s="418"/>
      <c r="D30" s="418"/>
      <c r="E30" s="418"/>
      <c r="F30" s="418"/>
      <c r="G30" s="418"/>
      <c r="H30" s="418"/>
      <c r="I30" s="418"/>
      <c r="J30" s="419"/>
      <c r="K30" s="9"/>
      <c r="L30" s="124"/>
      <c r="M30" s="125"/>
      <c r="N30" s="126"/>
      <c r="O30" s="127"/>
      <c r="P30" s="128"/>
      <c r="Q30" s="129"/>
      <c r="R30" s="130"/>
      <c r="S30" s="29"/>
      <c r="T30" s="130"/>
      <c r="U30" s="131"/>
      <c r="V30" s="29"/>
      <c r="W30" s="9"/>
    </row>
    <row r="31" spans="1:23" ht="14.25" customHeight="1">
      <c r="A31" s="430" t="s">
        <v>162</v>
      </c>
      <c r="B31" s="431"/>
      <c r="C31" s="432" t="s">
        <v>163</v>
      </c>
      <c r="D31" s="433"/>
      <c r="E31" s="433"/>
      <c r="F31" s="433"/>
      <c r="G31" s="433"/>
      <c r="H31" s="160"/>
      <c r="I31" s="160"/>
      <c r="J31" s="161"/>
      <c r="K31" s="9"/>
      <c r="L31" s="159"/>
      <c r="M31" s="159"/>
      <c r="N31" s="159"/>
      <c r="O31" s="159"/>
      <c r="P31" s="159"/>
      <c r="Q31" s="159"/>
      <c r="R31" s="159"/>
      <c r="S31" s="159"/>
      <c r="T31" s="159"/>
      <c r="U31" s="159"/>
      <c r="V31" s="159"/>
      <c r="W31" s="9"/>
    </row>
    <row r="32" spans="1:23" ht="8.25" customHeight="1">
      <c r="A32" s="27"/>
      <c r="B32" s="27"/>
      <c r="C32" s="27"/>
      <c r="D32" s="27"/>
      <c r="E32" s="27"/>
      <c r="F32" s="27"/>
      <c r="G32" s="27"/>
      <c r="H32" s="27"/>
      <c r="I32" s="27"/>
      <c r="J32" s="27"/>
      <c r="K32" s="9"/>
      <c r="L32" s="28"/>
      <c r="M32" s="28"/>
      <c r="N32" s="28"/>
      <c r="O32" s="28"/>
      <c r="P32" s="29"/>
      <c r="Q32" s="29"/>
      <c r="R32" s="29"/>
      <c r="S32" s="29"/>
      <c r="T32" s="29"/>
      <c r="U32" s="29"/>
      <c r="V32" s="29"/>
      <c r="W32" s="9"/>
    </row>
    <row r="33" spans="1:23" ht="12.75">
      <c r="A33" s="153" t="s">
        <v>149</v>
      </c>
      <c r="B33" s="153"/>
      <c r="C33" s="153"/>
      <c r="D33" s="153"/>
      <c r="E33" s="153"/>
      <c r="F33" s="153"/>
      <c r="G33" s="153"/>
      <c r="H33" s="153"/>
      <c r="I33" s="153"/>
      <c r="J33" s="153"/>
      <c r="K33" s="9"/>
      <c r="L33" s="158"/>
      <c r="M33" s="158"/>
      <c r="N33" s="158"/>
      <c r="O33" s="158"/>
      <c r="P33" s="158"/>
      <c r="Q33" s="158"/>
      <c r="R33" s="158"/>
      <c r="S33" s="158"/>
      <c r="T33" s="158"/>
      <c r="U33" s="158"/>
      <c r="V33" s="158"/>
      <c r="W33" s="9"/>
    </row>
    <row r="34" spans="1:23" ht="209.15" customHeight="1">
      <c r="A34" s="417" t="s">
        <v>424</v>
      </c>
      <c r="B34" s="418"/>
      <c r="C34" s="418"/>
      <c r="D34" s="418"/>
      <c r="E34" s="418"/>
      <c r="F34" s="418"/>
      <c r="G34" s="418"/>
      <c r="H34" s="418"/>
      <c r="I34" s="418"/>
      <c r="J34" s="419"/>
      <c r="K34" s="9"/>
      <c r="L34" s="124"/>
      <c r="M34" s="125"/>
      <c r="N34" s="126"/>
      <c r="O34" s="127"/>
      <c r="P34" s="128"/>
      <c r="Q34" s="129"/>
      <c r="R34" s="130"/>
      <c r="S34" s="131"/>
      <c r="T34" s="130"/>
      <c r="U34" s="131"/>
      <c r="V34" s="29"/>
      <c r="W34" s="9"/>
    </row>
    <row r="35" spans="1:23" ht="12.75">
      <c r="A35" s="176" t="s">
        <v>150</v>
      </c>
      <c r="B35" s="408" t="s">
        <v>151</v>
      </c>
      <c r="C35" s="409"/>
      <c r="D35" s="410"/>
      <c r="E35" s="408" t="s">
        <v>152</v>
      </c>
      <c r="F35" s="409"/>
      <c r="G35" s="410"/>
      <c r="H35" s="408" t="s">
        <v>221</v>
      </c>
      <c r="I35" s="409"/>
      <c r="J35" s="410"/>
      <c r="K35" s="9"/>
      <c r="L35" s="159"/>
      <c r="M35" s="159"/>
      <c r="N35" s="159"/>
      <c r="O35" s="159"/>
      <c r="P35" s="159"/>
      <c r="Q35" s="159"/>
      <c r="R35" s="159"/>
      <c r="S35" s="159"/>
      <c r="T35" s="159"/>
      <c r="U35" s="159"/>
      <c r="V35" s="159"/>
      <c r="W35" s="9"/>
    </row>
    <row r="36" spans="1:23" ht="8.25" customHeight="1">
      <c r="A36" s="27"/>
      <c r="B36" s="27"/>
      <c r="C36" s="27"/>
      <c r="D36" s="27"/>
      <c r="E36" s="27"/>
      <c r="F36" s="27"/>
      <c r="G36" s="27"/>
      <c r="H36" s="27"/>
      <c r="I36" s="27"/>
      <c r="J36" s="27"/>
      <c r="K36" s="9"/>
      <c r="L36" s="28"/>
      <c r="M36" s="28"/>
      <c r="N36" s="28"/>
      <c r="O36" s="28"/>
      <c r="P36" s="29"/>
      <c r="Q36" s="29"/>
      <c r="R36" s="29"/>
      <c r="S36" s="29"/>
      <c r="T36" s="29"/>
      <c r="U36" s="29"/>
      <c r="V36" s="29"/>
      <c r="W36" s="9"/>
    </row>
    <row r="37" spans="1:23" ht="14.25" customHeight="1">
      <c r="A37" s="420" t="s">
        <v>147</v>
      </c>
      <c r="B37" s="421"/>
      <c r="C37" s="421"/>
      <c r="D37" s="421"/>
      <c r="E37" s="421"/>
      <c r="F37" s="421"/>
      <c r="G37" s="421"/>
      <c r="H37" s="421"/>
      <c r="I37" s="421"/>
      <c r="J37" s="422"/>
      <c r="K37" s="9"/>
      <c r="L37" s="158"/>
      <c r="M37" s="158"/>
      <c r="N37" s="158"/>
      <c r="O37" s="158"/>
      <c r="P37" s="158"/>
      <c r="Q37" s="158"/>
      <c r="R37" s="158"/>
      <c r="S37" s="158"/>
      <c r="T37" s="158"/>
      <c r="U37" s="158"/>
      <c r="V37" s="158"/>
      <c r="W37" s="9"/>
    </row>
    <row r="38" spans="1:23" ht="90" customHeight="1">
      <c r="A38" s="417" t="s">
        <v>425</v>
      </c>
      <c r="B38" s="418"/>
      <c r="C38" s="418"/>
      <c r="D38" s="418"/>
      <c r="E38" s="418"/>
      <c r="F38" s="418"/>
      <c r="G38" s="418"/>
      <c r="H38" s="418"/>
      <c r="I38" s="418"/>
      <c r="J38" s="419"/>
      <c r="K38" s="9"/>
      <c r="L38" s="124"/>
      <c r="M38" s="125"/>
      <c r="N38" s="126"/>
      <c r="O38" s="127"/>
      <c r="P38" s="128"/>
      <c r="Q38" s="129"/>
      <c r="R38" s="130"/>
      <c r="S38" s="29"/>
      <c r="T38" s="130"/>
      <c r="U38" s="29"/>
      <c r="V38" s="130"/>
      <c r="W38" s="9"/>
    </row>
    <row r="39" spans="1:23" ht="14.25" customHeight="1">
      <c r="A39" s="423" t="s">
        <v>146</v>
      </c>
      <c r="B39" s="424"/>
      <c r="C39" s="424"/>
      <c r="D39" s="424"/>
      <c r="E39" s="426" t="s">
        <v>148</v>
      </c>
      <c r="F39" s="427"/>
      <c r="G39" s="427"/>
      <c r="H39" s="427"/>
      <c r="I39" s="427"/>
      <c r="J39" s="428"/>
      <c r="K39" s="9"/>
      <c r="L39" s="159"/>
      <c r="M39" s="159"/>
      <c r="N39" s="159"/>
      <c r="O39" s="159"/>
      <c r="P39" s="159"/>
      <c r="Q39" s="159"/>
      <c r="R39" s="159"/>
      <c r="S39" s="159"/>
      <c r="T39" s="159"/>
      <c r="U39" s="159"/>
      <c r="V39" s="159"/>
      <c r="W39" s="9"/>
    </row>
    <row r="40" spans="1:23" ht="8.25" customHeight="1">
      <c r="A40" s="27"/>
      <c r="B40" s="27"/>
      <c r="C40" s="27"/>
      <c r="D40" s="27"/>
      <c r="E40" s="27"/>
      <c r="F40" s="27"/>
      <c r="G40" s="27"/>
      <c r="H40" s="27"/>
      <c r="I40" s="27"/>
      <c r="J40" s="27"/>
      <c r="K40" s="9"/>
      <c r="L40" s="28"/>
      <c r="M40" s="28"/>
      <c r="N40" s="28"/>
      <c r="O40" s="28"/>
      <c r="P40" s="29"/>
      <c r="Q40" s="29"/>
      <c r="R40" s="29"/>
      <c r="S40" s="29"/>
      <c r="T40" s="29"/>
      <c r="U40" s="29"/>
      <c r="V40" s="29"/>
      <c r="W40" s="9"/>
    </row>
    <row r="41" spans="1:23" ht="12.75">
      <c r="A41" s="152" t="s">
        <v>69</v>
      </c>
      <c r="B41" s="153"/>
      <c r="C41" s="153"/>
      <c r="D41" s="153"/>
      <c r="E41" s="153"/>
      <c r="F41" s="153"/>
      <c r="G41" s="153"/>
      <c r="H41" s="153"/>
      <c r="I41" s="153"/>
      <c r="J41" s="154"/>
      <c r="K41" s="9"/>
      <c r="L41" s="158"/>
      <c r="M41" s="158"/>
      <c r="N41" s="158"/>
      <c r="O41" s="158"/>
      <c r="P41" s="158"/>
      <c r="Q41" s="158"/>
      <c r="R41" s="158"/>
      <c r="S41" s="158"/>
      <c r="T41" s="158"/>
      <c r="U41" s="158"/>
      <c r="V41" s="158"/>
      <c r="W41" s="9"/>
    </row>
    <row r="42" spans="1:23" ht="53.25" customHeight="1">
      <c r="A42" s="417" t="s">
        <v>426</v>
      </c>
      <c r="B42" s="418"/>
      <c r="C42" s="418"/>
      <c r="D42" s="418"/>
      <c r="E42" s="418"/>
      <c r="F42" s="418"/>
      <c r="G42" s="418"/>
      <c r="H42" s="418"/>
      <c r="I42" s="418"/>
      <c r="J42" s="419"/>
      <c r="K42" s="9"/>
      <c r="L42" s="124"/>
      <c r="M42" s="125"/>
      <c r="N42" s="126"/>
      <c r="O42" s="127"/>
      <c r="P42" s="128"/>
      <c r="Q42" s="129"/>
      <c r="R42" s="130"/>
      <c r="S42" s="29"/>
      <c r="T42" s="130"/>
      <c r="U42" s="131"/>
      <c r="V42" s="29"/>
      <c r="W42" s="9"/>
    </row>
    <row r="43" spans="1:23" ht="12.75">
      <c r="A43" s="177" t="s">
        <v>168</v>
      </c>
      <c r="B43" s="408" t="s">
        <v>169</v>
      </c>
      <c r="C43" s="409"/>
      <c r="D43" s="410"/>
      <c r="E43" s="162"/>
      <c r="F43" s="162"/>
      <c r="G43" s="162"/>
      <c r="H43" s="162"/>
      <c r="I43" s="162"/>
      <c r="J43" s="163"/>
      <c r="K43" s="9"/>
      <c r="L43" s="159"/>
      <c r="M43" s="159"/>
      <c r="N43" s="159"/>
      <c r="O43" s="159"/>
      <c r="P43" s="159"/>
      <c r="Q43" s="159"/>
      <c r="R43" s="159"/>
      <c r="S43" s="159"/>
      <c r="T43" s="159"/>
      <c r="U43" s="159"/>
      <c r="V43" s="159"/>
      <c r="W43" s="9"/>
    </row>
    <row r="44" spans="1:23" ht="8.25" customHeight="1">
      <c r="A44" s="27"/>
      <c r="B44" s="27"/>
      <c r="C44" s="27"/>
      <c r="D44" s="27"/>
      <c r="E44" s="27"/>
      <c r="F44" s="27"/>
      <c r="G44" s="27"/>
      <c r="H44" s="27"/>
      <c r="I44" s="27"/>
      <c r="J44" s="27"/>
      <c r="K44" s="9"/>
      <c r="L44" s="28"/>
      <c r="M44" s="28"/>
      <c r="N44" s="28"/>
      <c r="O44" s="28"/>
      <c r="P44" s="29"/>
      <c r="Q44" s="29"/>
      <c r="R44" s="29"/>
      <c r="S44" s="29"/>
      <c r="T44" s="29"/>
      <c r="U44" s="29"/>
      <c r="V44" s="29"/>
      <c r="W44" s="9"/>
    </row>
    <row r="45" spans="1:23" ht="16" customHeight="1">
      <c r="A45" s="3"/>
      <c r="B45" s="4"/>
      <c r="C45" s="4"/>
      <c r="D45" s="5"/>
      <c r="E45" s="5"/>
      <c r="F45" s="5"/>
      <c r="G45" s="6"/>
      <c r="H45" s="6"/>
      <c r="I45" s="6"/>
      <c r="J45" s="6"/>
      <c r="K45" s="7"/>
      <c r="L45" s="7"/>
      <c r="M45" s="7"/>
      <c r="N45" s="7"/>
      <c r="O45" s="7"/>
      <c r="P45" s="7"/>
      <c r="Q45" s="7"/>
      <c r="R45" s="7"/>
      <c r="S45" s="7"/>
      <c r="T45" s="7"/>
      <c r="U45" s="7"/>
      <c r="V45" s="7"/>
      <c r="W45" s="7"/>
    </row>
  </sheetData>
  <mergeCells count="32">
    <mergeCell ref="D5:H5"/>
    <mergeCell ref="E39:J39"/>
    <mergeCell ref="L9:Q10"/>
    <mergeCell ref="A3:G3"/>
    <mergeCell ref="A14:J14"/>
    <mergeCell ref="A34:J34"/>
    <mergeCell ref="A10:J11"/>
    <mergeCell ref="C15:D15"/>
    <mergeCell ref="E15:F15"/>
    <mergeCell ref="A15:B15"/>
    <mergeCell ref="A30:J30"/>
    <mergeCell ref="A31:B31"/>
    <mergeCell ref="C31:G31"/>
    <mergeCell ref="A18:J18"/>
    <mergeCell ref="C23:J23"/>
    <mergeCell ref="G15:H15"/>
    <mergeCell ref="B19:D19"/>
    <mergeCell ref="E19:G19"/>
    <mergeCell ref="B43:D43"/>
    <mergeCell ref="R9:V10"/>
    <mergeCell ref="A42:J42"/>
    <mergeCell ref="A26:J26"/>
    <mergeCell ref="A27:B27"/>
    <mergeCell ref="C27:G27"/>
    <mergeCell ref="A22:J22"/>
    <mergeCell ref="A23:B23"/>
    <mergeCell ref="B35:D35"/>
    <mergeCell ref="E35:G35"/>
    <mergeCell ref="H35:J35"/>
    <mergeCell ref="A37:J37"/>
    <mergeCell ref="A38:J38"/>
    <mergeCell ref="A39:D39"/>
  </mergeCells>
  <hyperlinks>
    <hyperlink ref="A31" r:id="rId1" display="https://www.goldstandard.org/"/>
    <hyperlink ref="A43" r:id="rId2" display="https://verra.org/"/>
    <hyperlink ref="A35" r:id="rId3" display="https://ghgprotocol.org/"/>
    <hyperlink ref="A39" r:id="rId4" display="https://www.ipcc.ch/"/>
    <hyperlink ref="B5" location="Introduction!A1" display="Goto Instruction"/>
    <hyperlink ref="A23" r:id="rId5" display="https://www.thegef.org/"/>
    <hyperlink ref="E39" r:id="rId6" display="https://www.ipcc-nggip.iges.or.jp/public/2006gl/index.html_x000a_"/>
    <hyperlink ref="E35" r:id="rId7" display="https://ghgprotocol.org/policy-and-action-standard"/>
    <hyperlink ref="B35:D35" r:id="rId8" display="GHG Protocol for Project Accounting"/>
    <hyperlink ref="H35:J35" r:id="rId9" display="Variety of sector-specific caculation tools "/>
    <hyperlink ref="E15" r:id="rId10" display="https://cdm.unfccc.int/methodologies/documentation/index.html"/>
    <hyperlink ref="A15" r:id="rId11" display="https://cdm.unfccc.int/"/>
    <hyperlink ref="C15" r:id="rId12" display="https://cdm.unfccc.int/methodologies/index.html"/>
    <hyperlink ref="C23:D23" r:id="rId13" display="Manual for Calculating GHG Benefits of GEF Projects: Energy Efficiency and Renewable Energy Projects"/>
    <hyperlink ref="A27" r:id="rId14" display="https://www.thegef.org/"/>
    <hyperlink ref="C27:D27" r:id="rId15" display="Manual for Calculating GHG Benefits of GEF Projects: Energy Efficiency and Renewable Energy Projects"/>
    <hyperlink ref="C31" r:id="rId16" display="Gold Standard - Standrd Documents / SDG Impact Quantification / Methodologies "/>
    <hyperlink ref="B19" r:id="rId17" display="https://www.forestcarbonpartnership.org/requirements-and-templates"/>
    <hyperlink ref="B43:D43" r:id="rId18" display="VCS Methodologies"/>
    <hyperlink ref="D5" r:id="rId19" display="https://www.nama-facility.org/publications/monitoring-and-evaluation-framework/"/>
    <hyperlink ref="G15:H15" r:id="rId20" display="CDM Standardised Baselines"/>
    <hyperlink ref="A19" r:id="rId21" display="https://www.forestcarbonpartnership.org/"/>
    <hyperlink ref="E19:G19" r:id="rId22" display="FCPF Buffer Guidelines"/>
    <hyperlink ref="C27:G27" r:id="rId23" display="Manual for Calculating GHG Benefits of GEF Transportation Projects"/>
  </hyperlinks>
  <printOptions/>
  <pageMargins left="0.7" right="0.7" top="0.787401575" bottom="0.787401575" header="0.3" footer="0.3"/>
  <pageSetup horizontalDpi="600" verticalDpi="600" orientation="portrait" paperSize="9" r:id="rId27"/>
  <drawing r:id="rId26"/>
  <legacyDrawing r:id="rId2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FF672-B8A0-7C45-B20B-483D1012229A}">
  <dimension ref="A2:U37"/>
  <sheetViews>
    <sheetView zoomScale="90" zoomScaleNormal="90" workbookViewId="0" topLeftCell="A22">
      <selection activeCell="F42" sqref="F42"/>
    </sheetView>
  </sheetViews>
  <sheetFormatPr defaultColWidth="10.8515625" defaultRowHeight="12.75"/>
  <cols>
    <col min="1" max="1" width="33.421875" style="270" customWidth="1"/>
    <col min="2" max="2" width="14.421875" style="270" bestFit="1" customWidth="1"/>
    <col min="3" max="4" width="11.00390625" style="270" bestFit="1" customWidth="1"/>
    <col min="5" max="5" width="11.57421875" style="270" customWidth="1"/>
    <col min="6" max="6" width="12.57421875" style="270" customWidth="1"/>
    <col min="7" max="7" width="11.57421875" style="270" customWidth="1"/>
    <col min="8" max="9" width="10.8515625" style="270" customWidth="1"/>
    <col min="10" max="10" width="12.421875" style="243" customWidth="1"/>
    <col min="11" max="12" width="10.8515625" style="243" customWidth="1"/>
    <col min="13" max="13" width="12.421875" style="243" customWidth="1"/>
    <col min="14" max="21" width="10.8515625" style="243" customWidth="1"/>
    <col min="22" max="16384" width="10.8515625" style="270" customWidth="1"/>
  </cols>
  <sheetData>
    <row r="2" spans="1:8" s="298" customFormat="1" ht="24" customHeight="1">
      <c r="A2" s="297" t="s">
        <v>381</v>
      </c>
      <c r="B2" s="435" t="s">
        <v>394</v>
      </c>
      <c r="C2" s="435"/>
      <c r="D2" s="435"/>
      <c r="E2" s="435"/>
      <c r="F2" s="435"/>
      <c r="G2" s="435"/>
      <c r="H2" s="435"/>
    </row>
    <row r="3" spans="1:8" s="298" customFormat="1" ht="24" customHeight="1">
      <c r="A3" s="299"/>
      <c r="B3" s="435"/>
      <c r="C3" s="435"/>
      <c r="D3" s="435"/>
      <c r="E3" s="435"/>
      <c r="F3" s="435"/>
      <c r="G3" s="435"/>
      <c r="H3" s="435"/>
    </row>
    <row r="4" spans="1:8" s="298" customFormat="1" ht="24" customHeight="1">
      <c r="A4" s="299"/>
      <c r="B4" s="435"/>
      <c r="C4" s="435"/>
      <c r="D4" s="435"/>
      <c r="E4" s="435"/>
      <c r="F4" s="435"/>
      <c r="G4" s="435"/>
      <c r="H4" s="435"/>
    </row>
    <row r="5" spans="2:16" s="298" customFormat="1" ht="15" customHeight="1">
      <c r="B5" s="438" t="s">
        <v>383</v>
      </c>
      <c r="C5" s="438"/>
      <c r="D5" s="438"/>
      <c r="E5" s="438"/>
      <c r="F5" s="438"/>
      <c r="G5" s="438"/>
      <c r="H5" s="438"/>
      <c r="J5" s="439" t="s">
        <v>384</v>
      </c>
      <c r="K5" s="439"/>
      <c r="L5" s="439"/>
      <c r="M5" s="439"/>
      <c r="N5" s="439"/>
      <c r="O5" s="439"/>
      <c r="P5" s="439"/>
    </row>
    <row r="6" spans="2:21" ht="14">
      <c r="B6" s="436" t="s">
        <v>359</v>
      </c>
      <c r="C6" s="436"/>
      <c r="D6" s="436"/>
      <c r="E6" s="437" t="s">
        <v>360</v>
      </c>
      <c r="F6" s="437"/>
      <c r="G6" s="437"/>
      <c r="I6" s="436" t="s">
        <v>359</v>
      </c>
      <c r="J6" s="436"/>
      <c r="K6" s="436"/>
      <c r="L6" s="437" t="s">
        <v>360</v>
      </c>
      <c r="M6" s="437"/>
      <c r="N6" s="437"/>
      <c r="O6" s="270"/>
      <c r="P6" s="270"/>
      <c r="Q6" s="270"/>
      <c r="R6" s="270"/>
      <c r="S6" s="270"/>
      <c r="T6" s="270"/>
      <c r="U6" s="270"/>
    </row>
    <row r="7" spans="1:21" ht="28">
      <c r="A7" s="271" t="s">
        <v>361</v>
      </c>
      <c r="B7" s="272" t="s">
        <v>362</v>
      </c>
      <c r="C7" s="272"/>
      <c r="D7" s="272"/>
      <c r="E7" s="272" t="s">
        <v>363</v>
      </c>
      <c r="F7" s="273"/>
      <c r="I7" s="272" t="s">
        <v>362</v>
      </c>
      <c r="J7" s="272" t="s">
        <v>387</v>
      </c>
      <c r="K7" s="272" t="s">
        <v>386</v>
      </c>
      <c r="L7" s="272" t="s">
        <v>363</v>
      </c>
      <c r="M7" s="273"/>
      <c r="N7" s="270"/>
      <c r="O7" s="270"/>
      <c r="P7" s="270"/>
      <c r="Q7" s="270"/>
      <c r="R7" s="270"/>
      <c r="S7" s="270"/>
      <c r="T7" s="270"/>
      <c r="U7" s="270"/>
    </row>
    <row r="8" spans="1:21" ht="14">
      <c r="A8" s="270" t="s">
        <v>388</v>
      </c>
      <c r="B8" s="274">
        <v>200</v>
      </c>
      <c r="C8" s="274"/>
      <c r="D8" s="274"/>
      <c r="E8" s="274">
        <v>170</v>
      </c>
      <c r="I8" s="274">
        <v>100</v>
      </c>
      <c r="J8" s="274">
        <v>25</v>
      </c>
      <c r="K8" s="274">
        <v>75</v>
      </c>
      <c r="L8" s="274">
        <v>170</v>
      </c>
      <c r="M8" s="270"/>
      <c r="N8" s="270"/>
      <c r="O8" s="270"/>
      <c r="P8" s="270"/>
      <c r="Q8" s="270"/>
      <c r="R8" s="270"/>
      <c r="S8" s="270"/>
      <c r="T8" s="270"/>
      <c r="U8" s="270"/>
    </row>
    <row r="9" spans="10:21" ht="14">
      <c r="J9" s="270"/>
      <c r="K9" s="270"/>
      <c r="L9" s="270"/>
      <c r="M9" s="270"/>
      <c r="N9" s="270"/>
      <c r="O9" s="270"/>
      <c r="P9" s="270"/>
      <c r="Q9" s="270"/>
      <c r="R9" s="270"/>
      <c r="S9" s="270"/>
      <c r="T9" s="270"/>
      <c r="U9" s="270"/>
    </row>
    <row r="10" spans="1:21" ht="14">
      <c r="A10" s="270" t="s">
        <v>364</v>
      </c>
      <c r="B10" s="270">
        <v>11.63</v>
      </c>
      <c r="J10" s="270"/>
      <c r="K10" s="270"/>
      <c r="L10" s="270"/>
      <c r="M10" s="270"/>
      <c r="N10" s="270"/>
      <c r="O10" s="270"/>
      <c r="P10" s="270"/>
      <c r="Q10" s="270"/>
      <c r="R10" s="270"/>
      <c r="S10" s="270"/>
      <c r="T10" s="270"/>
      <c r="U10" s="270"/>
    </row>
    <row r="11" spans="10:21" ht="14">
      <c r="J11" s="270"/>
      <c r="K11" s="270"/>
      <c r="L11" s="270"/>
      <c r="M11" s="270"/>
      <c r="N11" s="270"/>
      <c r="O11" s="270"/>
      <c r="P11" s="270"/>
      <c r="Q11" s="270"/>
      <c r="R11" s="270"/>
      <c r="S11" s="270"/>
      <c r="T11" s="270"/>
      <c r="U11" s="270"/>
    </row>
    <row r="12" spans="2:21" ht="14">
      <c r="B12" s="436" t="s">
        <v>359</v>
      </c>
      <c r="C12" s="436"/>
      <c r="D12" s="436"/>
      <c r="E12" s="437" t="s">
        <v>360</v>
      </c>
      <c r="F12" s="437"/>
      <c r="G12" s="437"/>
      <c r="I12" s="436" t="s">
        <v>359</v>
      </c>
      <c r="J12" s="436"/>
      <c r="K12" s="436"/>
      <c r="L12" s="437" t="s">
        <v>360</v>
      </c>
      <c r="M12" s="437"/>
      <c r="N12" s="437"/>
      <c r="O12" s="270"/>
      <c r="P12" s="270"/>
      <c r="Q12" s="270"/>
      <c r="R12" s="270"/>
      <c r="S12" s="270"/>
      <c r="T12" s="270"/>
      <c r="U12" s="270"/>
    </row>
    <row r="13" spans="1:21" ht="28">
      <c r="A13" s="271" t="s">
        <v>365</v>
      </c>
      <c r="B13" s="272" t="s">
        <v>362</v>
      </c>
      <c r="C13" s="272"/>
      <c r="D13" s="272"/>
      <c r="E13" s="272" t="s">
        <v>363</v>
      </c>
      <c r="F13" s="273"/>
      <c r="I13" s="272" t="s">
        <v>362</v>
      </c>
      <c r="J13" s="272" t="s">
        <v>387</v>
      </c>
      <c r="K13" s="272" t="s">
        <v>386</v>
      </c>
      <c r="L13" s="272" t="s">
        <v>363</v>
      </c>
      <c r="M13" s="273"/>
      <c r="N13" s="270"/>
      <c r="O13" s="270"/>
      <c r="P13" s="270"/>
      <c r="Q13" s="270"/>
      <c r="R13" s="270"/>
      <c r="S13" s="270"/>
      <c r="T13" s="270"/>
      <c r="U13" s="270"/>
    </row>
    <row r="14" spans="1:21" ht="12.75" thickBot="1">
      <c r="A14" s="275" t="s">
        <v>388</v>
      </c>
      <c r="B14" s="276">
        <f>B8*$B$10</f>
        <v>2326</v>
      </c>
      <c r="C14" s="276">
        <f>C8*$B$10</f>
        <v>0</v>
      </c>
      <c r="D14" s="276">
        <f>D8*$B$10</f>
        <v>0</v>
      </c>
      <c r="E14" s="276">
        <f>E8*$B$10</f>
        <v>1977.1000000000001</v>
      </c>
      <c r="F14" s="275"/>
      <c r="I14" s="276">
        <f>I8*$B$10</f>
        <v>1163</v>
      </c>
      <c r="J14" s="276">
        <f>J8*$B$10</f>
        <v>290.75</v>
      </c>
      <c r="K14" s="276">
        <f>K8*$B$10</f>
        <v>872.2500000000001</v>
      </c>
      <c r="L14" s="276">
        <f>L8*$B$10</f>
        <v>1977.1000000000001</v>
      </c>
      <c r="M14" s="275"/>
      <c r="N14" s="270"/>
      <c r="O14" s="270"/>
      <c r="P14" s="270"/>
      <c r="Q14" s="270"/>
      <c r="R14" s="270"/>
      <c r="S14" s="270"/>
      <c r="T14" s="270"/>
      <c r="U14" s="270"/>
    </row>
    <row r="15" spans="2:21" ht="15" thickTop="1">
      <c r="B15" s="277">
        <f>SUM(B14:B14)</f>
        <v>2326</v>
      </c>
      <c r="C15" s="277">
        <f>SUM(C14:C14)</f>
        <v>0</v>
      </c>
      <c r="D15" s="277">
        <f>SUM(D14:D14)</f>
        <v>0</v>
      </c>
      <c r="E15" s="277">
        <f>SUM(E14:E14)</f>
        <v>1977.1000000000001</v>
      </c>
      <c r="I15" s="277">
        <f>SUM(I14:I14)</f>
        <v>1163</v>
      </c>
      <c r="J15" s="277">
        <f>SUM(J14:J14)</f>
        <v>290.75</v>
      </c>
      <c r="K15" s="277">
        <f>SUM(K14:K14)</f>
        <v>872.2500000000001</v>
      </c>
      <c r="L15" s="277">
        <f>SUM(L14:L14)</f>
        <v>1977.1000000000001</v>
      </c>
      <c r="M15" s="270"/>
      <c r="N15" s="270"/>
      <c r="O15" s="245"/>
      <c r="P15" s="245"/>
      <c r="T15" s="270"/>
      <c r="U15" s="270"/>
    </row>
    <row r="16" spans="10:21" ht="12.75">
      <c r="J16" s="270"/>
      <c r="K16" s="270"/>
      <c r="L16" s="270"/>
      <c r="M16" s="270"/>
      <c r="N16" s="270"/>
      <c r="T16" s="270"/>
      <c r="U16" s="270"/>
    </row>
    <row r="17" spans="10:21" ht="12.75">
      <c r="J17" s="270"/>
      <c r="K17" s="270"/>
      <c r="L17" s="270"/>
      <c r="M17" s="270"/>
      <c r="N17" s="270"/>
      <c r="T17" s="270"/>
      <c r="U17" s="270"/>
    </row>
    <row r="18" spans="2:21" ht="12.75">
      <c r="B18" s="436" t="s">
        <v>366</v>
      </c>
      <c r="C18" s="436"/>
      <c r="D18" s="436"/>
      <c r="E18" s="437" t="s">
        <v>360</v>
      </c>
      <c r="F18" s="437"/>
      <c r="G18" s="437"/>
      <c r="I18" s="436" t="s">
        <v>366</v>
      </c>
      <c r="J18" s="436"/>
      <c r="K18" s="436"/>
      <c r="L18" s="437" t="s">
        <v>360</v>
      </c>
      <c r="M18" s="437"/>
      <c r="N18" s="437"/>
      <c r="T18" s="270"/>
      <c r="U18" s="270"/>
    </row>
    <row r="19" spans="1:21" ht="46">
      <c r="A19" s="271" t="s">
        <v>367</v>
      </c>
      <c r="B19" s="272" t="s">
        <v>362</v>
      </c>
      <c r="C19" s="272"/>
      <c r="D19" s="272"/>
      <c r="E19" s="272" t="s">
        <v>368</v>
      </c>
      <c r="F19" s="272" t="s">
        <v>369</v>
      </c>
      <c r="I19" s="272" t="s">
        <v>362</v>
      </c>
      <c r="J19" s="272" t="s">
        <v>387</v>
      </c>
      <c r="K19" s="272" t="s">
        <v>386</v>
      </c>
      <c r="L19" s="272" t="s">
        <v>368</v>
      </c>
      <c r="M19" s="272" t="s">
        <v>369</v>
      </c>
      <c r="N19" s="270"/>
      <c r="T19" s="270"/>
      <c r="U19" s="270"/>
    </row>
    <row r="20" spans="1:21" ht="15" thickBot="1">
      <c r="A20" s="275" t="s">
        <v>388</v>
      </c>
      <c r="B20" s="276">
        <f>B14*'Auxiliary calculation '!$K$36</f>
        <v>792.1425599999999</v>
      </c>
      <c r="C20" s="276">
        <f>C14*'Auxiliary calculation '!$K$35</f>
        <v>0</v>
      </c>
      <c r="D20" s="276">
        <f>D14*'Auxiliary calculation '!$K$37</f>
        <v>0</v>
      </c>
      <c r="E20" s="276">
        <f>SUM(B20:D20)</f>
        <v>792.1425599999999</v>
      </c>
      <c r="F20" s="278">
        <f>E20/E14</f>
        <v>0.4006588235294117</v>
      </c>
      <c r="I20" s="276">
        <f>I14*'Auxiliary calculation '!$K$36</f>
        <v>396.07127999999994</v>
      </c>
      <c r="J20" s="276"/>
      <c r="K20" s="276"/>
      <c r="L20" s="276">
        <f>SUM(I20:K20)</f>
        <v>396.07127999999994</v>
      </c>
      <c r="M20" s="278">
        <f>L20/L14</f>
        <v>0.20032941176470584</v>
      </c>
      <c r="N20" s="270"/>
      <c r="T20" s="270"/>
      <c r="U20" s="270"/>
    </row>
    <row r="21" spans="1:21" ht="16.5" thickTop="1">
      <c r="A21" s="270" t="s">
        <v>368</v>
      </c>
      <c r="B21" s="277">
        <f>SUM(B20:B20)</f>
        <v>792.1425599999999</v>
      </c>
      <c r="C21" s="277">
        <f>SUM(C20:C20)</f>
        <v>0</v>
      </c>
      <c r="D21" s="277">
        <f>SUM(D20:D20)</f>
        <v>0</v>
      </c>
      <c r="E21" s="277">
        <f>SUM(E20:E20)</f>
        <v>792.1425599999999</v>
      </c>
      <c r="F21" s="279">
        <f>F20</f>
        <v>0.4006588235294117</v>
      </c>
      <c r="G21" s="280" t="s">
        <v>370</v>
      </c>
      <c r="I21" s="277">
        <f>SUM(I20:I20)</f>
        <v>396.07127999999994</v>
      </c>
      <c r="J21" s="277">
        <f>SUM(J20:J20)</f>
        <v>0</v>
      </c>
      <c r="K21" s="277">
        <f>SUM(K20:K20)</f>
        <v>0</v>
      </c>
      <c r="L21" s="277">
        <f>SUM(L20:L20)</f>
        <v>396.07127999999994</v>
      </c>
      <c r="M21" s="279">
        <f>M20</f>
        <v>0.20032941176470584</v>
      </c>
      <c r="N21" s="280" t="s">
        <v>370</v>
      </c>
      <c r="T21" s="270"/>
      <c r="U21" s="270"/>
    </row>
    <row r="24" spans="1:9" ht="12.75">
      <c r="A24" s="243" t="s">
        <v>382</v>
      </c>
      <c r="B24" s="243"/>
      <c r="C24" s="243"/>
      <c r="D24" s="243"/>
      <c r="E24" s="243"/>
      <c r="F24" s="243"/>
      <c r="G24" s="243"/>
      <c r="H24" s="243"/>
      <c r="I24" s="243"/>
    </row>
    <row r="25" spans="1:9" ht="12.75">
      <c r="A25" s="244" t="s">
        <v>342</v>
      </c>
      <c r="B25" s="244"/>
      <c r="C25" s="244"/>
      <c r="D25" s="244"/>
      <c r="E25" s="245"/>
      <c r="F25" s="245"/>
      <c r="G25" s="245"/>
      <c r="H25" s="245"/>
      <c r="I25" s="245"/>
    </row>
    <row r="26" spans="1:9" ht="15" thickBot="1">
      <c r="A26" s="245"/>
      <c r="B26" s="245"/>
      <c r="C26" s="245"/>
      <c r="D26" s="245"/>
      <c r="E26" s="245"/>
      <c r="F26" s="245"/>
      <c r="G26" s="245"/>
      <c r="H26" s="245"/>
      <c r="I26" s="245"/>
    </row>
    <row r="27" spans="1:12" ht="15">
      <c r="A27" s="246" t="s">
        <v>349</v>
      </c>
      <c r="B27" s="247"/>
      <c r="C27" s="247"/>
      <c r="D27" s="247"/>
      <c r="E27" s="248"/>
      <c r="F27" s="248"/>
      <c r="G27" s="248"/>
      <c r="H27" s="248"/>
      <c r="I27" s="248"/>
      <c r="J27" s="251"/>
      <c r="K27" s="252"/>
      <c r="L27" s="253"/>
    </row>
    <row r="28" spans="1:12" ht="12.75">
      <c r="A28" s="249" t="s">
        <v>343</v>
      </c>
      <c r="B28" s="250"/>
      <c r="C28" s="250"/>
      <c r="D28" s="250"/>
      <c r="E28" s="250"/>
      <c r="F28" s="250"/>
      <c r="G28" s="250"/>
      <c r="H28" s="250"/>
      <c r="I28" s="250"/>
      <c r="J28" s="254"/>
      <c r="K28" s="255"/>
      <c r="L28" s="256"/>
    </row>
    <row r="29" spans="1:12" ht="12.75">
      <c r="A29" s="249" t="s">
        <v>350</v>
      </c>
      <c r="B29" s="250"/>
      <c r="C29" s="250"/>
      <c r="D29" s="250"/>
      <c r="E29" s="250"/>
      <c r="F29" s="250"/>
      <c r="G29" s="250"/>
      <c r="H29" s="250"/>
      <c r="I29" s="250"/>
      <c r="J29" s="254"/>
      <c r="K29" s="255"/>
      <c r="L29" s="256"/>
    </row>
    <row r="30" spans="1:12" ht="12.75">
      <c r="A30" s="249"/>
      <c r="B30" s="250"/>
      <c r="C30" s="250"/>
      <c r="D30" s="250"/>
      <c r="E30" s="250"/>
      <c r="F30" s="250"/>
      <c r="G30" s="250"/>
      <c r="H30" s="250"/>
      <c r="I30" s="250"/>
      <c r="J30" s="254"/>
      <c r="K30" s="255"/>
      <c r="L30" s="256"/>
    </row>
    <row r="31" spans="1:12" ht="12.75">
      <c r="A31" s="453" t="s">
        <v>372</v>
      </c>
      <c r="B31" s="454"/>
      <c r="C31" s="454"/>
      <c r="D31" s="454"/>
      <c r="E31" s="454"/>
      <c r="F31" s="454"/>
      <c r="G31" s="454"/>
      <c r="H31" s="454"/>
      <c r="I31" s="454"/>
      <c r="J31" s="254"/>
      <c r="K31" s="255"/>
      <c r="L31" s="256"/>
    </row>
    <row r="32" spans="1:12" ht="18" customHeight="1">
      <c r="A32" s="257" t="s">
        <v>351</v>
      </c>
      <c r="B32" s="258"/>
      <c r="C32" s="258"/>
      <c r="D32" s="258"/>
      <c r="E32" s="455" t="s">
        <v>352</v>
      </c>
      <c r="F32" s="455" t="s">
        <v>353</v>
      </c>
      <c r="G32" s="457" t="s">
        <v>371</v>
      </c>
      <c r="H32" s="458"/>
      <c r="I32" s="458"/>
      <c r="J32" s="459" t="s">
        <v>354</v>
      </c>
      <c r="K32" s="460"/>
      <c r="L32" s="461"/>
    </row>
    <row r="33" spans="1:12" ht="25">
      <c r="A33" s="259"/>
      <c r="B33" s="260"/>
      <c r="C33" s="260"/>
      <c r="D33" s="260"/>
      <c r="E33" s="456"/>
      <c r="F33" s="456"/>
      <c r="G33" s="261" t="s">
        <v>355</v>
      </c>
      <c r="H33" s="446" t="s">
        <v>356</v>
      </c>
      <c r="I33" s="447"/>
      <c r="J33" s="262" t="s">
        <v>357</v>
      </c>
      <c r="K33" s="448" t="s">
        <v>356</v>
      </c>
      <c r="L33" s="449"/>
    </row>
    <row r="34" spans="1:12" ht="21">
      <c r="A34" s="450"/>
      <c r="B34" s="451"/>
      <c r="C34" s="451"/>
      <c r="D34" s="452"/>
      <c r="E34" s="263" t="s">
        <v>43</v>
      </c>
      <c r="F34" s="264" t="s">
        <v>44</v>
      </c>
      <c r="G34" s="265" t="s">
        <v>358</v>
      </c>
      <c r="H34" s="264" t="s">
        <v>344</v>
      </c>
      <c r="I34" s="266" t="s">
        <v>345</v>
      </c>
      <c r="J34" s="267"/>
      <c r="K34" s="268" t="s">
        <v>344</v>
      </c>
      <c r="L34" s="269" t="s">
        <v>345</v>
      </c>
    </row>
    <row r="35" spans="1:12" ht="12.75">
      <c r="A35" s="440" t="s">
        <v>346</v>
      </c>
      <c r="B35" s="441"/>
      <c r="C35" s="441"/>
      <c r="D35" s="442"/>
      <c r="E35" s="281">
        <v>21.1</v>
      </c>
      <c r="F35" s="282">
        <v>1</v>
      </c>
      <c r="G35" s="283">
        <v>77400</v>
      </c>
      <c r="H35" s="284">
        <v>75500</v>
      </c>
      <c r="I35" s="285">
        <v>78800</v>
      </c>
      <c r="J35" s="286">
        <f aca="true" t="shared" si="0" ref="J35:L37">G35*3.6/10^6</f>
        <v>0.27864</v>
      </c>
      <c r="K35" s="287">
        <f t="shared" si="0"/>
        <v>0.2718</v>
      </c>
      <c r="L35" s="288">
        <f t="shared" si="0"/>
        <v>0.28368</v>
      </c>
    </row>
    <row r="36" spans="1:12" ht="12.75">
      <c r="A36" s="440" t="s">
        <v>347</v>
      </c>
      <c r="B36" s="441"/>
      <c r="C36" s="441"/>
      <c r="D36" s="442"/>
      <c r="E36" s="281">
        <v>26.8</v>
      </c>
      <c r="F36" s="282">
        <v>1</v>
      </c>
      <c r="G36" s="283">
        <v>98300</v>
      </c>
      <c r="H36" s="284">
        <v>94600</v>
      </c>
      <c r="I36" s="285">
        <v>101000</v>
      </c>
      <c r="J36" s="286">
        <f t="shared" si="0"/>
        <v>0.35388</v>
      </c>
      <c r="K36" s="287">
        <f t="shared" si="0"/>
        <v>0.34056</v>
      </c>
      <c r="L36" s="288">
        <f t="shared" si="0"/>
        <v>0.3636</v>
      </c>
    </row>
    <row r="37" spans="1:12" ht="15" thickBot="1">
      <c r="A37" s="443" t="s">
        <v>348</v>
      </c>
      <c r="B37" s="444"/>
      <c r="C37" s="444"/>
      <c r="D37" s="445"/>
      <c r="E37" s="289">
        <v>15.3</v>
      </c>
      <c r="F37" s="290">
        <v>1</v>
      </c>
      <c r="G37" s="291">
        <v>56100</v>
      </c>
      <c r="H37" s="291">
        <v>54300</v>
      </c>
      <c r="I37" s="292">
        <v>58300</v>
      </c>
      <c r="J37" s="293">
        <f t="shared" si="0"/>
        <v>0.20196</v>
      </c>
      <c r="K37" s="294">
        <f t="shared" si="0"/>
        <v>0.19548</v>
      </c>
      <c r="L37" s="295">
        <f t="shared" si="0"/>
        <v>0.20988</v>
      </c>
    </row>
  </sheetData>
  <mergeCells count="26">
    <mergeCell ref="H33:I33"/>
    <mergeCell ref="K33:L33"/>
    <mergeCell ref="A34:D34"/>
    <mergeCell ref="E18:G18"/>
    <mergeCell ref="A31:I31"/>
    <mergeCell ref="E32:E33"/>
    <mergeCell ref="F32:F33"/>
    <mergeCell ref="G32:I32"/>
    <mergeCell ref="J32:L32"/>
    <mergeCell ref="A35:D35"/>
    <mergeCell ref="A36:D36"/>
    <mergeCell ref="A37:D37"/>
    <mergeCell ref="B6:D6"/>
    <mergeCell ref="B12:D12"/>
    <mergeCell ref="B18:D18"/>
    <mergeCell ref="I12:K12"/>
    <mergeCell ref="I18:K18"/>
    <mergeCell ref="E12:G12"/>
    <mergeCell ref="J5:P5"/>
    <mergeCell ref="L12:N12"/>
    <mergeCell ref="L18:N18"/>
    <mergeCell ref="B2:H4"/>
    <mergeCell ref="I6:K6"/>
    <mergeCell ref="L6:N6"/>
    <mergeCell ref="B5:H5"/>
    <mergeCell ref="E6:G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Greear, Zac GIZ</dc:creator>
  <cp:keywords/>
  <dc:description/>
  <cp:lastModifiedBy>TSU</cp:lastModifiedBy>
  <cp:lastPrinted>2020-02-26T20:53:00Z</cp:lastPrinted>
  <dcterms:created xsi:type="dcterms:W3CDTF">2014-03-04T16:09:05Z</dcterms:created>
  <dcterms:modified xsi:type="dcterms:W3CDTF">2020-06-05T12:05:02Z</dcterms:modified>
  <cp:category/>
  <cp:version/>
  <cp:contentType/>
  <cp:contentStatus/>
</cp:coreProperties>
</file>